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Peer Comparison Matrix" sheetId="2" state="visible" r:id="rId2"/>
    <sheet name="Bargaining Cost Calculator" sheetId="3" state="visible" r:id="rId3"/>
    <sheet name="Public Record Sources" sheetId="4" state="visible" r:id="rId4"/>
  </sheets>
  <definedNames>
    <definedName name="_xlnm._FilterDatabase" localSheetId="1" hidden="1">'Peer Comparison Matrix'!$A$4:$N$7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$#,##0;-$#,##0;$0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E2E8F0"/>
      <sz val="10"/>
    </font>
    <font>
      <name val="Calibri"/>
      <b val="1"/>
      <color rgb="000E1726"/>
      <sz val="11"/>
    </font>
    <font>
      <name val="Calibri"/>
      <b val="1"/>
      <color rgb="000E1726"/>
      <sz val="10"/>
    </font>
    <font>
      <name val="Calibri"/>
      <color rgb="000E1726"/>
      <sz val="10"/>
    </font>
    <font>
      <name val="Calibri"/>
      <b val="1"/>
      <color rgb="00136F46"/>
      <sz val="10"/>
    </font>
    <font>
      <name val="Calibri"/>
      <i val="1"/>
      <color rgb="0064748B"/>
      <sz val="9"/>
    </font>
    <font>
      <name val="Calibri"/>
      <color rgb="00154B9B"/>
      <sz val="10"/>
      <u val="single"/>
    </font>
  </fonts>
  <fills count="9">
    <fill>
      <patternFill/>
    </fill>
    <fill>
      <patternFill patternType="gray125"/>
    </fill>
    <fill>
      <patternFill patternType="solid">
        <fgColor rgb="000E1726"/>
      </patternFill>
    </fill>
    <fill>
      <patternFill patternType="solid">
        <fgColor rgb="00154B9B"/>
      </patternFill>
    </fill>
    <fill>
      <patternFill patternType="solid">
        <fgColor rgb="00E8EEF6"/>
      </patternFill>
    </fill>
    <fill>
      <patternFill patternType="solid">
        <fgColor rgb="00EEF4FF"/>
      </patternFill>
    </fill>
    <fill>
      <patternFill patternType="solid">
        <fgColor rgb="00ECFDF3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154B9B"/>
      </left>
      <right style="medium">
        <color rgb="00154B9B"/>
      </right>
      <top style="medium">
        <color rgb="00154B9B"/>
      </top>
      <bottom style="medium">
        <color rgb="00154B9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center" wrapText="1"/>
    </xf>
    <xf numFmtId="0" fontId="4" fillId="5" borderId="2" pivotButton="0" quotePrefix="0" xfId="0"/>
    <xf numFmtId="164" fontId="4" fillId="5" borderId="2" pivotButton="0" quotePrefix="0" xfId="0"/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0" fontId="4" fillId="4" borderId="1" pivotButton="0" quotePrefix="0" xfId="0"/>
    <xf numFmtId="0" fontId="4" fillId="0" borderId="1" pivotButton="0" quotePrefix="0" xfId="0"/>
    <xf numFmtId="1" fontId="5" fillId="0" borderId="1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6" borderId="1" pivotButton="0" quotePrefix="0" xfId="0"/>
    <xf numFmtId="164" fontId="6" fillId="6" borderId="1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center" vertical="top"/>
    </xf>
    <xf numFmtId="0" fontId="4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right" vertical="top"/>
    </xf>
    <xf numFmtId="0" fontId="5" fillId="7" borderId="1" applyAlignment="1" pivotButton="0" quotePrefix="0" xfId="0">
      <alignment horizontal="center" vertical="top"/>
    </xf>
    <xf numFmtId="0" fontId="4" fillId="8" borderId="1" pivotButton="0" quotePrefix="0" xfId="0"/>
    <xf numFmtId="0" fontId="5" fillId="8" borderId="1" pivotButton="0" quotePrefix="0" xfId="0"/>
    <xf numFmtId="0" fontId="7" fillId="8" borderId="1" pivotButton="0" quotePrefix="0" xfId="0"/>
    <xf numFmtId="1" fontId="4" fillId="5" borderId="2" pivotButton="0" quotePrefix="0" xfId="0"/>
    <xf numFmtId="10" fontId="4" fillId="5" borderId="2" pivotButton="0" quotePrefix="0" xfId="0"/>
    <xf numFmtId="164" fontId="5" fillId="0" borderId="1" pivotButton="0" quotePrefix="0" xfId="0"/>
    <xf numFmtId="10" fontId="5" fillId="0" borderId="1" pivotButton="0" quotePrefix="0" xfId="0"/>
    <xf numFmtId="0" fontId="4" fillId="6" borderId="1" pivotButton="0" quotePrefix="0" xfId="0"/>
    <xf numFmtId="164" fontId="4" fillId="6" borderId="1" pivotButton="0" quotePrefix="0" xfId="0"/>
    <xf numFmtId="10" fontId="4" fillId="6" borderId="1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dam.assets.ohio.gov/image/upload/serb.ohio.gov/PDF/Contracts/2023/23-MED-09-0731.pdf" TargetMode="External" Id="rId1" /><Relationship Type="http://schemas.openxmlformats.org/officeDocument/2006/relationships/hyperlink" Target="https://dam.assets.ohio.gov/image/upload/serb.ohio.gov/PDF/Contracts/2023/23-MED-09-0717.pdf" TargetMode="External" Id="rId2" /><Relationship Type="http://schemas.openxmlformats.org/officeDocument/2006/relationships/hyperlink" Target="https://dam.assets.ohio.gov/image/upload/serb.ohio.gov/PDF/Contracts/2025/25-MED-09-0839.pdf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  <col width="24" customWidth="1" min="5" max="5"/>
    <col width="22" customWidth="1" min="6" max="6"/>
  </cols>
  <sheetData>
    <row r="1" ht="28" customHeight="1">
      <c r="A1" s="1" t="inlineStr">
        <is>
          <t>MuniBench  |  Ohio Suburban Cities: Police Patrol &amp; Sergeant (FOP / OPBA) CBA Benchmark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SAMPLE PREVIEW (3 of 8 Peers Shown)  •  Region: Greater Columbus, Cleveland &amp; Cincinnati Suburbs, Ohio  •  Compiled from Official Public CBAs (munibench.com)</t>
        </is>
      </c>
      <c r="B2" s="4" t="n"/>
      <c r="C2" s="4" t="n"/>
      <c r="D2" s="4" t="n"/>
      <c r="E2" s="4" t="n"/>
      <c r="F2" s="4" t="n"/>
    </row>
    <row r="4">
      <c r="A4" s="5" t="inlineStr">
        <is>
          <t>1. Self-Benchmark Your Municipality (Type in Blue Cells)</t>
        </is>
      </c>
    </row>
    <row r="5">
      <c r="A5" s="6" t="inlineStr">
        <is>
          <t>Your Municipality</t>
        </is>
      </c>
      <c r="B5" s="7" t="inlineStr">
        <is>
          <t>Entry / Step 1 Pay</t>
        </is>
      </c>
      <c r="C5" s="7" t="inlineStr">
        <is>
          <t>Top Step Base Pay</t>
        </is>
      </c>
      <c r="D5" s="7" t="inlineStr">
        <is>
          <t>Supervisor Base Pay</t>
        </is>
      </c>
      <c r="E5" s="7" t="inlineStr">
        <is>
          <t>Top Step $ vs. Median</t>
        </is>
      </c>
      <c r="F5" s="7" t="inlineStr">
        <is>
          <t>Top Step % vs. Median</t>
        </is>
      </c>
    </row>
    <row r="6">
      <c r="A6" s="8" t="inlineStr">
        <is>
          <t>Enter Your Town</t>
        </is>
      </c>
      <c r="B6" s="9" t="n"/>
      <c r="C6" s="9" t="n"/>
      <c r="D6" s="9" t="n"/>
      <c r="E6" s="10">
        <f>IF(ISNUMBER(C6), C6-C13, "Enter C6")</f>
        <v/>
      </c>
      <c r="F6" s="11">
        <f>IF(ISNUMBER(C6), (C6-C13)/C13, "Enter C6")</f>
        <v/>
      </c>
    </row>
    <row r="8">
      <c r="A8" s="5" t="inlineStr">
        <is>
          <t>2. Peer Group Compensation Quartiles (Live Formulas from Matrix)</t>
        </is>
      </c>
    </row>
    <row r="9">
      <c r="A9" s="12" t="inlineStr">
        <is>
          <t>Statistic</t>
        </is>
      </c>
      <c r="B9" s="12" t="inlineStr">
        <is>
          <t>Entry / Academy Pay</t>
        </is>
      </c>
      <c r="C9" s="12" t="inlineStr">
        <is>
          <t>Top Step Base Pay</t>
        </is>
      </c>
      <c r="D9" s="12" t="inlineStr">
        <is>
          <t>Supervisor Base Pay</t>
        </is>
      </c>
      <c r="E9" s="12" t="inlineStr">
        <is>
          <t>Notes</t>
        </is>
      </c>
    </row>
    <row r="10">
      <c r="A10" s="13" t="inlineStr">
        <is>
          <t>Verified Peer Count</t>
        </is>
      </c>
      <c r="B10" s="14">
        <f>COUNT('Peer Comparison Matrix'!H5:H7)</f>
        <v/>
      </c>
      <c r="C10" s="14">
        <f>COUNT('Peer Comparison Matrix'!H5:H7)</f>
        <v/>
      </c>
      <c r="D10" s="14">
        <f>COUNT('Peer Comparison Matrix'!J5:J7)</f>
        <v/>
      </c>
      <c r="E10" s="15" t="inlineStr">
        <is>
          <t>Municipalities with numeric rate on Matrix tab</t>
        </is>
      </c>
    </row>
    <row r="11">
      <c r="A11" s="13" t="inlineStr">
        <is>
          <t>Minimum</t>
        </is>
      </c>
      <c r="B11" s="16">
        <f>MIN('Peer Comparison Matrix'!F5:F7)</f>
        <v/>
      </c>
      <c r="C11" s="16">
        <f>MIN('Peer Comparison Matrix'!H5:H7)</f>
        <v/>
      </c>
      <c r="D11" s="16">
        <f>MIN('Peer Comparison Matrix'!J5:J7)</f>
        <v/>
      </c>
      <c r="E11" s="15" t="inlineStr">
        <is>
          <t>Lowest scheduled base rate in peer set</t>
        </is>
      </c>
    </row>
    <row r="12">
      <c r="A12" s="13" t="inlineStr">
        <is>
          <t>25th Percentile</t>
        </is>
      </c>
      <c r="B12" s="16">
        <f>PERCENTILE.INC('Peer Comparison Matrix'!F5:F7,0.25)</f>
        <v/>
      </c>
      <c r="C12" s="16">
        <f>PERCENTILE.INC('Peer Comparison Matrix'!H5:H7,0.25)</f>
        <v/>
      </c>
      <c r="D12" s="16">
        <f>PERCENTILE.INC('Peer Comparison Matrix'!J5:J7,0.25)</f>
        <v/>
      </c>
      <c r="E12" s="15" t="inlineStr">
        <is>
          <t>Lower quartile benchmark</t>
        </is>
      </c>
    </row>
    <row r="13">
      <c r="A13" s="17" t="inlineStr">
        <is>
          <t>Peer Group Median (50th)</t>
        </is>
      </c>
      <c r="B13" s="18">
        <f>MEDIAN('Peer Comparison Matrix'!F5:F7)</f>
        <v/>
      </c>
      <c r="C13" s="18">
        <f>MEDIAN('Peer Comparison Matrix'!H5:H7)</f>
        <v/>
      </c>
      <c r="D13" s="18">
        <f>MEDIAN('Peer Comparison Matrix'!J5:J7)</f>
        <v/>
      </c>
      <c r="E13" s="17" t="inlineStr">
        <is>
          <t>Primary arbitration &amp; bargaining midpoint</t>
        </is>
      </c>
    </row>
    <row r="14">
      <c r="A14" s="13" t="inlineStr">
        <is>
          <t>Peer Group Mean (Average)</t>
        </is>
      </c>
      <c r="B14" s="16">
        <f>AVERAGE('Peer Comparison Matrix'!F5:F7)</f>
        <v/>
      </c>
      <c r="C14" s="16">
        <f>AVERAGE('Peer Comparison Matrix'!H5:H7)</f>
        <v/>
      </c>
      <c r="D14" s="16">
        <f>AVERAGE('Peer Comparison Matrix'!J5:J7)</f>
        <v/>
      </c>
      <c r="E14" s="15" t="inlineStr">
        <is>
          <t>Unweighted peer arithmetic mean</t>
        </is>
      </c>
    </row>
    <row r="15">
      <c r="A15" s="13" t="inlineStr">
        <is>
          <t>75th Percentile</t>
        </is>
      </c>
      <c r="B15" s="16">
        <f>PERCENTILE.INC('Peer Comparison Matrix'!F5:F7,0.75)</f>
        <v/>
      </c>
      <c r="C15" s="16">
        <f>PERCENTILE.INC('Peer Comparison Matrix'!H5:H7,0.75)</f>
        <v/>
      </c>
      <c r="D15" s="16">
        <f>PERCENTILE.INC('Peer Comparison Matrix'!J5:J7,0.75)</f>
        <v/>
      </c>
      <c r="E15" s="15" t="inlineStr">
        <is>
          <t>Upper quartile competitive target</t>
        </is>
      </c>
    </row>
    <row r="16">
      <c r="A16" s="13" t="inlineStr">
        <is>
          <t>Maximum</t>
        </is>
      </c>
      <c r="B16" s="16">
        <f>MAX('Peer Comparison Matrix'!F5:F7)</f>
        <v/>
      </c>
      <c r="C16" s="16">
        <f>MAX('Peer Comparison Matrix'!H5:H7)</f>
        <v/>
      </c>
      <c r="D16" s="16">
        <f>MAX('Peer Comparison Matrix'!J5:J7)</f>
        <v/>
      </c>
      <c r="E16" s="15" t="inlineStr">
        <is>
          <t>Highest scheduled base rate in peer set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24" customWidth="1" min="3" max="3"/>
    <col width="14" customWidth="1" min="4" max="4"/>
    <col width="14" customWidth="1" min="5" max="5"/>
    <col width="16" customWidth="1" min="6" max="6"/>
    <col width="20" customWidth="1" min="7" max="7"/>
    <col width="16" customWidth="1" min="8" max="8"/>
    <col width="12" customWidth="1" min="9" max="9"/>
    <col width="16" customWidth="1" min="10" max="10"/>
    <col width="16" customWidth="1" min="11" max="11"/>
    <col width="28" customWidth="1" min="12" max="12"/>
    <col width="34" customWidth="1" min="13" max="13"/>
    <col width="38" customWidth="1" min="14" max="14"/>
  </cols>
  <sheetData>
    <row r="1" ht="28" customHeight="1">
      <c r="A1" s="1" t="inlineStr">
        <is>
          <t>MuniBench  |  Ohio Suburban Cities: Police Patrol &amp; Sergeant (FOP / OPBA) CBA Benchmark — Detailed CBA Matrix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0" customHeight="1">
      <c r="A2" s="3" t="inlineStr">
        <is>
          <t>Unit: Police (FOP / OPBA)  •  Basis: Annual Base Salary (USD)  •  Every figure verified against signed public agreements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6" customHeight="1">
      <c r="A4" s="19" t="inlineStr">
        <is>
          <t>Municipality</t>
        </is>
      </c>
      <c r="B4" s="19" t="inlineStr">
        <is>
          <t>County</t>
        </is>
      </c>
      <c r="C4" s="19" t="inlineStr">
        <is>
          <t>Union / Local</t>
        </is>
      </c>
      <c r="D4" s="19" t="inlineStr">
        <is>
          <t>Contract Start</t>
        </is>
      </c>
      <c r="E4" s="19" t="inlineStr">
        <is>
          <t>Contract End</t>
        </is>
      </c>
      <c r="F4" s="20" t="inlineStr">
        <is>
          <t>Entry / Step 1 Pay</t>
        </is>
      </c>
      <c r="G4" s="19" t="inlineStr">
        <is>
          <t>Entry Step Basis</t>
        </is>
      </c>
      <c r="H4" s="20" t="inlineStr">
        <is>
          <t>Top Step Base Pay</t>
        </is>
      </c>
      <c r="I4" s="20" t="inlineStr">
        <is>
          <t>Steps to Top</t>
        </is>
      </c>
      <c r="J4" s="20" t="inlineStr">
        <is>
          <t>Supervisor Pay</t>
        </is>
      </c>
      <c r="K4" s="19" t="inlineStr">
        <is>
          <t>Supervisor Rank</t>
        </is>
      </c>
      <c r="L4" s="19" t="inlineStr">
        <is>
          <t>Annual COLA % Schedule</t>
        </is>
      </c>
      <c r="M4" s="19" t="inlineStr">
        <is>
          <t>Longevity Terms</t>
        </is>
      </c>
      <c r="N4" s="19" t="inlineStr">
        <is>
          <t>Stipends, Allowances &amp; Schedule</t>
        </is>
      </c>
    </row>
    <row r="5" ht="34" customHeight="1">
      <c r="A5" s="21" t="inlineStr">
        <is>
          <t>City of Powell</t>
        </is>
      </c>
      <c r="B5" s="22" t="inlineStr">
        <is>
          <t>Delaware</t>
        </is>
      </c>
      <c r="C5" s="22" t="inlineStr">
        <is>
          <t>Fraternal Order of Police, Ohio Labor Council, Inc. (FOP/OLC - Patrol Officers &amp; Sergeants Units)</t>
        </is>
      </c>
      <c r="D5" s="22" t="inlineStr">
        <is>
          <t>2024-01-01</t>
        </is>
      </c>
      <c r="E5" s="22" t="inlineStr">
        <is>
          <t>2026-12-31</t>
        </is>
      </c>
      <c r="F5" s="23" t="n">
        <v>81426.28999999999</v>
      </c>
      <c r="G5" s="22" t="inlineStr">
        <is>
          <t>Patrol Officer Step 1 effective 7/1/2026 ($39.15/hr at 2,080 hrs; 1/1/2026-6/30/2026 Step 1 is $78,741.21; 5-step schedule eff. 7/1/2026: Step 1 $81,426.29, Step 2 $91,470.39, Step 3 $104,337.42, Step 4 $111,650.49, Step 5 $117,715.83)</t>
        </is>
      </c>
      <c r="H5" s="23" t="n">
        <v>117715.83</v>
      </c>
      <c r="I5" s="24" t="n">
        <v>5</v>
      </c>
      <c r="J5" s="23" t="n">
        <v>135375.95</v>
      </c>
      <c r="K5" s="22" t="inlineStr">
        <is>
          <t>Sergeant After 1 Year ($135,375.95 eff. 7/1/2026 - 15.00% above Patrol Officer Step 5; Sergeant 0-1 Year $129,487.43; 1/1/2026-6/30/2026 Sergeant rates $125,217.51 and $130,911.86 per companion SERB CBA 23-MED-09-0730)</t>
        </is>
      </c>
      <c r="L5" s="22" t="inlineStr">
        <is>
          <t>2024: 5.00% (eff. 1/1/2024), 2025: 5.00% (eff. 1/1/2025), 2026: 3.50% eff. 1/1/2026 + 3.41% eff. 7/1/2026</t>
        </is>
      </c>
      <c r="M5" s="22" t="inlineStr">
        <is>
          <t>Annual Retention Incentive (Sec. 19.7, paid first pay of November): 4-6 yrs $950, 7-10 yrs $1,150, 11-14 yrs $1,450, 15-19 yrs $1,700, 20+ yrs $1,900</t>
        </is>
      </c>
      <c r="N5" s="22" t="inlineStr">
        <is>
          <t>Shift differential $1.15/hr when half or more of assigned shift falls in qualifying hours (Sec. 19.3); Officer-in-Charge supplement when serving &gt;1 hr on shift without supervisor; Detective plain-clothes allowance $900/yr credit (Sec. 22.5); annual educational degree incentive after 3 yrs service (Art. 28, Sec. 28.1) | Schedule/Holidays: 40-hour workweek / 2,080 annual base hours (Art. 17); 11.5 paid holidays (11 full days including Juneteenth plus 4 hours on Christmas Eve per Sec. 20.1)</t>
        </is>
      </c>
    </row>
    <row r="6" ht="34" customHeight="1">
      <c r="A6" s="25" t="inlineStr">
        <is>
          <t>City of Whitehall</t>
        </is>
      </c>
      <c r="B6" s="26" t="inlineStr">
        <is>
          <t>Franklin</t>
        </is>
      </c>
      <c r="C6" s="26" t="inlineStr">
        <is>
          <t>Fraternal Order of Police, Capital City Lodge No. 9 (Patrol &amp; Supervisors Units)</t>
        </is>
      </c>
      <c r="D6" s="26" t="inlineStr">
        <is>
          <t>2024-01-01</t>
        </is>
      </c>
      <c r="E6" s="26" t="inlineStr">
        <is>
          <t>2026-12-31</t>
        </is>
      </c>
      <c r="F6" s="27" t="n">
        <v>78249.60000000001</v>
      </c>
      <c r="G6" s="26" t="inlineStr">
        <is>
          <t>Police Officer Step A effective 7/1/2025 ($37.62/hr at 2,080 hrs; 5-step schedule eff. 7/1/2025: Step A $37.62/hr [$78,249.60], Step B $48.68/hr [$101,254.40], Step C $51.43/hr [$106,974.40], Step D $53.49/hr [$111,259.20], Step E $55.21/hr [$114,836.80]; 2026 base rates subject to Oct. 2025 wage reopener per Sec. 20.6)</t>
        </is>
      </c>
      <c r="H6" s="27" t="n">
        <v>114836.8</v>
      </c>
      <c r="I6" s="28" t="n">
        <v>5</v>
      </c>
      <c r="J6" s="27" t="n">
        <v>132392</v>
      </c>
      <c r="K6" s="26" t="inlineStr">
        <is>
          <t>Sergeant ($132,392.00 / $63.65/hr eff. 7/1/2025 - 15.29% above Police Officer Step E; Probationary Police Officer-to-Sergeant step $128,564.80 / $61.81/hr; Lieutenant $144,310.40 / $69.38/hr [+9.00% above Sergeant])</t>
        </is>
      </c>
      <c r="L6" s="26" t="inlineStr">
        <is>
          <t>2024: 3.00% (eff. 1/1/2024), 2025: 2.00% eff. 1/1/2025 + 3.00% eff. 7/1/2025, 2026: wage reopener (Sec. 20.6)</t>
        </is>
      </c>
      <c r="M6" s="26" t="inlineStr">
        <is>
          <t>Annual Service Credit Pay: $700/yr after 5 completed yrs of full-time service, increasing by $50/yr for each additional year through 25th year ($1,700/yr max at 25+ yrs, computed as of Dec. 31)</t>
        </is>
      </c>
      <c r="N6" s="26" t="inlineStr">
        <is>
          <t>Shift differential $1.05/hr for qualifying afternoon/night shifts (Sec. 20.5); City-issued uniforms plus Non-Uniform Duty Allowance (Sec. 31.3) and Dry Cleaning Allowance (Sec. 31.4) | Schedule/Holidays: 40-hour workweek / 2,080 annual base hours (5x8-hr workdays with 2 consecutive days off or 4x10-hr workdays with 3 consecutive days off); paid holidays including Juneteenth, Day after Thanksgiving, plus Personal Leave Time</t>
        </is>
      </c>
    </row>
    <row r="7" ht="34" customHeight="1">
      <c r="A7" s="21" t="inlineStr">
        <is>
          <t>City of Blue Ash</t>
        </is>
      </c>
      <c r="B7" s="22" t="inlineStr">
        <is>
          <t>Hamilton</t>
        </is>
      </c>
      <c r="C7" s="22" t="inlineStr">
        <is>
          <t>Fraternal Order of Police, Ohio Labor Council, Inc. (FOP/OLC - Patrol Officers &amp; Sergeants Units)</t>
        </is>
      </c>
      <c r="D7" s="22" t="inlineStr">
        <is>
          <t>2025-12-20</t>
        </is>
      </c>
      <c r="E7" s="22" t="inlineStr">
        <is>
          <t>2028-12-15</t>
        </is>
      </c>
      <c r="F7" s="23" t="n">
        <v>76356.8</v>
      </c>
      <c r="G7" s="22" t="inlineStr">
        <is>
          <t>Patrol Officer Step A for 2026 pay year effective 12/20/2025 ($36.71/hr * 2,080 hrs; 6-step 2026 schedule: Step A $36.71/hr [$76,356.80], Step B $43.79/hr [$91,083.20], Step C $45.11/hr [$93,828.80], Step D $46.46/hr [$96,636.80], Step E $47.84/hr [$99,507.20], Step F $49.29/hr [$102,523.20]; rises to $51.26/hr [$106,620.80] in 2027)</t>
        </is>
      </c>
      <c r="H7" s="23" t="n">
        <v>102523.2</v>
      </c>
      <c r="I7" s="24" t="n">
        <v>6</v>
      </c>
      <c r="J7" s="23" t="n">
        <v>118622.4</v>
      </c>
      <c r="K7" s="22" t="inlineStr">
        <is>
          <t>Sergeant Grade PS Step F ($118,622.40 / $57.03/hr eff. 2/14/2026 - 15.70% above Patrol Officer Step F; 2026 Sergeant Steps A-F: $49.51/hr [$102,980.80] to $57.03/hr [$118,622.40] per companion SERB Sergeants CBA 24-MED-12-1390, term 2/15/2025-2/11/2028)</t>
        </is>
      </c>
      <c r="L7" s="22" t="inlineStr">
        <is>
          <t>2026 pay year: 5.00% (eff. 12/20/2025 Patrol; 4.00% eff. 2/14/2026 Sergeants after 5.00% in 2025), 2027 pay year: 4.00% Patrol (3.00% Sergeants), 2028 pay year: 3.00% Patrol</t>
        </is>
      </c>
      <c r="M7" s="22" t="inlineStr">
        <is>
          <t>$5.00/month ($60/yr) of continuous service after 36 complete months from hire (e.g., $180 at 36 mos, $300 at 60 mos, $350 at 70 mos) or after 12 mos at Step F, paid annually in first half of December (Sec. 21.1)</t>
        </is>
      </c>
      <c r="N7" s="22" t="inlineStr">
        <is>
          <t>$800/yr uniform stipend paid first pay period of year plus City-furnished required uniforms and footwear (Sec. 23.1 &amp; 23.3); double-time (2x) regular rate for all hours actually worked on named holidays in addition to December holiday payout (Sec. 25.1) | Schedule/Holidays: 86-hour standard two-week work period for rotating shift officers (Sec. 16.1; contractual A* annual salary table calculated at 2,080 hrs/yr); annual holiday pay lump sum paid in December in lieu of holiday leave plus 2x pay when worked (Sec. 25.1)</t>
        </is>
      </c>
    </row>
    <row r="8" ht="22" customHeight="1">
      <c r="A8" s="29" t="inlineStr">
        <is>
          <t>City of Centerville</t>
        </is>
      </c>
      <c r="B8" s="30" t="inlineStr">
        <is>
          <t>Montgomery</t>
        </is>
      </c>
      <c r="C8" s="31" t="inlineStr">
        <is>
          <t>[Unlock Full Workbook at munibench.com]</t>
        </is>
      </c>
      <c r="D8" s="31" t="inlineStr">
        <is>
          <t>—</t>
        </is>
      </c>
      <c r="E8" s="31" t="inlineStr">
        <is>
          <t>—</t>
        </is>
      </c>
      <c r="F8" s="31" t="inlineStr">
        <is>
          <t>—</t>
        </is>
      </c>
      <c r="G8" s="31" t="inlineStr">
        <is>
          <t>—</t>
        </is>
      </c>
      <c r="H8" s="31" t="inlineStr">
        <is>
          <t>—</t>
        </is>
      </c>
      <c r="I8" s="31" t="inlineStr">
        <is>
          <t>—</t>
        </is>
      </c>
      <c r="J8" s="31" t="inlineStr">
        <is>
          <t>—</t>
        </is>
      </c>
      <c r="K8" s="31" t="inlineStr">
        <is>
          <t>—</t>
        </is>
      </c>
      <c r="L8" s="31" t="inlineStr">
        <is>
          <t>—</t>
        </is>
      </c>
      <c r="M8" s="31" t="inlineStr">
        <is>
          <t>—</t>
        </is>
      </c>
      <c r="N8" s="31" t="inlineStr">
        <is>
          <t>—</t>
        </is>
      </c>
    </row>
    <row r="9" ht="22" customHeight="1">
      <c r="A9" s="29" t="inlineStr">
        <is>
          <t>City of Beavercreek</t>
        </is>
      </c>
      <c r="B9" s="30" t="inlineStr">
        <is>
          <t>Greene</t>
        </is>
      </c>
      <c r="C9" s="31" t="inlineStr">
        <is>
          <t>[Unlock Full Workbook at munibench.com]</t>
        </is>
      </c>
      <c r="D9" s="31" t="inlineStr">
        <is>
          <t>—</t>
        </is>
      </c>
      <c r="E9" s="31" t="inlineStr">
        <is>
          <t>—</t>
        </is>
      </c>
      <c r="F9" s="31" t="inlineStr">
        <is>
          <t>—</t>
        </is>
      </c>
      <c r="G9" s="31" t="inlineStr">
        <is>
          <t>—</t>
        </is>
      </c>
      <c r="H9" s="31" t="inlineStr">
        <is>
          <t>—</t>
        </is>
      </c>
      <c r="I9" s="31" t="inlineStr">
        <is>
          <t>—</t>
        </is>
      </c>
      <c r="J9" s="31" t="inlineStr">
        <is>
          <t>—</t>
        </is>
      </c>
      <c r="K9" s="31" t="inlineStr">
        <is>
          <t>—</t>
        </is>
      </c>
      <c r="L9" s="31" t="inlineStr">
        <is>
          <t>—</t>
        </is>
      </c>
      <c r="M9" s="31" t="inlineStr">
        <is>
          <t>—</t>
        </is>
      </c>
      <c r="N9" s="31" t="inlineStr">
        <is>
          <t>—</t>
        </is>
      </c>
    </row>
    <row r="10" ht="22" customHeight="1">
      <c r="A10" s="29" t="inlineStr">
        <is>
          <t>City of Cheviot</t>
        </is>
      </c>
      <c r="B10" s="30" t="inlineStr">
        <is>
          <t>Hamilton</t>
        </is>
      </c>
      <c r="C10" s="31" t="inlineStr">
        <is>
          <t>[Unlock Full Workbook at munibench.com]</t>
        </is>
      </c>
      <c r="D10" s="31" t="inlineStr">
        <is>
          <t>—</t>
        </is>
      </c>
      <c r="E10" s="31" t="inlineStr">
        <is>
          <t>—</t>
        </is>
      </c>
      <c r="F10" s="31" t="inlineStr">
        <is>
          <t>—</t>
        </is>
      </c>
      <c r="G10" s="31" t="inlineStr">
        <is>
          <t>—</t>
        </is>
      </c>
      <c r="H10" s="31" t="inlineStr">
        <is>
          <t>—</t>
        </is>
      </c>
      <c r="I10" s="31" t="inlineStr">
        <is>
          <t>—</t>
        </is>
      </c>
      <c r="J10" s="31" t="inlineStr">
        <is>
          <t>—</t>
        </is>
      </c>
      <c r="K10" s="31" t="inlineStr">
        <is>
          <t>—</t>
        </is>
      </c>
      <c r="L10" s="31" t="inlineStr">
        <is>
          <t>—</t>
        </is>
      </c>
      <c r="M10" s="31" t="inlineStr">
        <is>
          <t>—</t>
        </is>
      </c>
      <c r="N10" s="31" t="inlineStr">
        <is>
          <t>—</t>
        </is>
      </c>
    </row>
    <row r="11" ht="22" customHeight="1">
      <c r="A11" s="29" t="inlineStr">
        <is>
          <t>City of Avon Lake</t>
        </is>
      </c>
      <c r="B11" s="30" t="inlineStr">
        <is>
          <t>Lorain</t>
        </is>
      </c>
      <c r="C11" s="31" t="inlineStr">
        <is>
          <t>[Unlock Full Workbook at munibench.com]</t>
        </is>
      </c>
      <c r="D11" s="31" t="inlineStr">
        <is>
          <t>—</t>
        </is>
      </c>
      <c r="E11" s="31" t="inlineStr">
        <is>
          <t>—</t>
        </is>
      </c>
      <c r="F11" s="31" t="inlineStr">
        <is>
          <t>—</t>
        </is>
      </c>
      <c r="G11" s="31" t="inlineStr">
        <is>
          <t>—</t>
        </is>
      </c>
      <c r="H11" s="31" t="inlineStr">
        <is>
          <t>—</t>
        </is>
      </c>
      <c r="I11" s="31" t="inlineStr">
        <is>
          <t>—</t>
        </is>
      </c>
      <c r="J11" s="31" t="inlineStr">
        <is>
          <t>—</t>
        </is>
      </c>
      <c r="K11" s="31" t="inlineStr">
        <is>
          <t>—</t>
        </is>
      </c>
      <c r="L11" s="31" t="inlineStr">
        <is>
          <t>—</t>
        </is>
      </c>
      <c r="M11" s="31" t="inlineStr">
        <is>
          <t>—</t>
        </is>
      </c>
      <c r="N11" s="31" t="inlineStr">
        <is>
          <t>—</t>
        </is>
      </c>
    </row>
    <row r="12" ht="22" customHeight="1">
      <c r="A12" s="29" t="inlineStr">
        <is>
          <t>City of Amherst</t>
        </is>
      </c>
      <c r="B12" s="30" t="inlineStr">
        <is>
          <t>Lorain</t>
        </is>
      </c>
      <c r="C12" s="31" t="inlineStr">
        <is>
          <t>[Unlock Full Workbook at munibench.com]</t>
        </is>
      </c>
      <c r="D12" s="31" t="inlineStr">
        <is>
          <t>—</t>
        </is>
      </c>
      <c r="E12" s="31" t="inlineStr">
        <is>
          <t>—</t>
        </is>
      </c>
      <c r="F12" s="31" t="inlineStr">
        <is>
          <t>—</t>
        </is>
      </c>
      <c r="G12" s="31" t="inlineStr">
        <is>
          <t>—</t>
        </is>
      </c>
      <c r="H12" s="31" t="inlineStr">
        <is>
          <t>—</t>
        </is>
      </c>
      <c r="I12" s="31" t="inlineStr">
        <is>
          <t>—</t>
        </is>
      </c>
      <c r="J12" s="31" t="inlineStr">
        <is>
          <t>—</t>
        </is>
      </c>
      <c r="K12" s="31" t="inlineStr">
        <is>
          <t>—</t>
        </is>
      </c>
      <c r="L12" s="31" t="inlineStr">
        <is>
          <t>—</t>
        </is>
      </c>
      <c r="M12" s="31" t="inlineStr">
        <is>
          <t>—</t>
        </is>
      </c>
      <c r="N12" s="31" t="inlineStr">
        <is>
          <t>—</t>
        </is>
      </c>
    </row>
  </sheetData>
  <autoFilter ref="A4:N7"/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8" customWidth="1" min="3" max="3"/>
    <col width="22" customWidth="1" min="4" max="4"/>
    <col width="26" customWidth="1" min="5" max="5"/>
    <col width="16" customWidth="1" min="6" max="6"/>
  </cols>
  <sheetData>
    <row r="1" ht="28" customHeight="1">
      <c r="A1" s="1" t="inlineStr">
        <is>
          <t>MuniBench  |  3-Year Collective Bargaining Proposal Cost Calculator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Enter your unit's current base payroll and proposed COLA % in the blue input cells to model compounding budget impact.</t>
        </is>
      </c>
      <c r="B2" s="4" t="n"/>
      <c r="C2" s="4" t="n"/>
      <c r="D2" s="4" t="n"/>
      <c r="E2" s="4" t="n"/>
      <c r="F2" s="4" t="n"/>
    </row>
    <row r="4">
      <c r="A4" s="5" t="inlineStr">
        <is>
          <t>Model Inputs (Editable)</t>
        </is>
      </c>
    </row>
    <row r="5">
      <c r="A5" s="15" t="inlineStr">
        <is>
          <t>Bargaining Unit FTE Headcount</t>
        </is>
      </c>
      <c r="B5" s="32" t="n">
        <v>28</v>
      </c>
    </row>
    <row r="6">
      <c r="A6" s="15" t="inlineStr">
        <is>
          <t>Current Total Unit Base Payroll ($)</t>
        </is>
      </c>
      <c r="B6" s="9" t="n">
        <v>3150000</v>
      </c>
    </row>
    <row r="7">
      <c r="A7" s="15" t="inlineStr">
        <is>
          <t>Proposed Year 1 COLA (%)</t>
        </is>
      </c>
      <c r="B7" s="33" t="n">
        <v>0.0325</v>
      </c>
    </row>
    <row r="8">
      <c r="A8" s="15" t="inlineStr">
        <is>
          <t>Proposed Year 2 COLA (%)</t>
        </is>
      </c>
      <c r="B8" s="33" t="n">
        <v>0.0325</v>
      </c>
    </row>
    <row r="9">
      <c r="A9" s="15" t="inlineStr">
        <is>
          <t>Proposed Year 3 COLA (%)</t>
        </is>
      </c>
      <c r="B9" s="33" t="n">
        <v>0.03</v>
      </c>
    </row>
    <row r="10">
      <c r="A10" s="15" t="inlineStr">
        <is>
          <t>Annual Step / Stipend Adjustment ($)</t>
        </is>
      </c>
      <c r="B10" s="9" t="n">
        <v>25000</v>
      </c>
    </row>
    <row r="12">
      <c r="A12" s="5" t="inlineStr">
        <is>
          <t>Projected Multi-Year Payroll Impact</t>
        </is>
      </c>
    </row>
    <row r="13">
      <c r="A13" s="12" t="inlineStr">
        <is>
          <t>Contract Year</t>
        </is>
      </c>
      <c r="B13" s="12" t="inlineStr">
        <is>
          <t>Projected Base Payroll</t>
        </is>
      </c>
      <c r="C13" s="12" t="inlineStr">
        <is>
          <t>Incremental New Cost vs. Baseline</t>
        </is>
      </c>
      <c r="D13" s="12" t="inlineStr">
        <is>
          <t>Average Base per FTE</t>
        </is>
      </c>
      <c r="E13" s="12" t="inlineStr">
        <is>
          <t>Compounded % Above Baseline</t>
        </is>
      </c>
    </row>
    <row r="14">
      <c r="A14" s="13" t="inlineStr">
        <is>
          <t>Year 1</t>
        </is>
      </c>
      <c r="B14" s="34">
        <f>B6*(1+B7)+B10</f>
        <v/>
      </c>
      <c r="C14" s="34">
        <f>B14-$B$6</f>
        <v/>
      </c>
      <c r="D14" s="34">
        <f>B14/$B$5</f>
        <v/>
      </c>
      <c r="E14" s="35">
        <f>(B14-$B$6)/$B$6</f>
        <v/>
      </c>
    </row>
    <row r="15">
      <c r="A15" s="13" t="inlineStr">
        <is>
          <t>Year 2</t>
        </is>
      </c>
      <c r="B15" s="34">
        <f>B14*(1+B8)+B10</f>
        <v/>
      </c>
      <c r="C15" s="34">
        <f>B15-$B$6</f>
        <v/>
      </c>
      <c r="D15" s="34">
        <f>B15/$B$5</f>
        <v/>
      </c>
      <c r="E15" s="35">
        <f>(B15-$B$6)/$B$6</f>
        <v/>
      </c>
    </row>
    <row r="16">
      <c r="A16" s="13" t="inlineStr">
        <is>
          <t>Year 3</t>
        </is>
      </c>
      <c r="B16" s="34">
        <f>B15*(1+B9)+B10</f>
        <v/>
      </c>
      <c r="C16" s="34">
        <f>B16-$B$6</f>
        <v/>
      </c>
      <c r="D16" s="34">
        <f>B16/$B$5</f>
        <v/>
      </c>
      <c r="E16" s="35">
        <f>(B16-$B$6)/$B$6</f>
        <v/>
      </c>
    </row>
    <row r="17">
      <c r="A17" s="36" t="inlineStr">
        <is>
          <t>3-Year Cumulative New Spend</t>
        </is>
      </c>
      <c r="B17" s="37">
        <f>SUM(B14:B16)</f>
        <v/>
      </c>
      <c r="C17" s="37">
        <f>SUM(C14:C16)</f>
        <v/>
      </c>
      <c r="D17" s="36" t="inlineStr">
        <is>
          <t>—</t>
        </is>
      </c>
      <c r="E17" s="38">
        <f>(B16-$B$6)/$B$6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4" customWidth="1" min="3" max="3"/>
    <col width="28" customWidth="1" min="4" max="4"/>
    <col width="60" customWidth="1" min="5" max="5"/>
  </cols>
  <sheetData>
    <row r="1" ht="28" customHeight="1">
      <c r="A1" s="1" t="inlineStr">
        <is>
          <t>MuniBench  |  Official Public Record Citations &amp; Source Agreements</t>
        </is>
      </c>
      <c r="B1" s="2" t="n"/>
      <c r="C1" s="2" t="n"/>
      <c r="D1" s="2" t="n"/>
      <c r="E1" s="2" t="n"/>
    </row>
    <row r="2" ht="20" customHeight="1">
      <c r="A2" s="3" t="inlineStr">
        <is>
          <t>Every row traces directly to an executed municipal CBA or state public employment filing.</t>
        </is>
      </c>
      <c r="B2" s="4" t="n"/>
      <c r="C2" s="4" t="n"/>
      <c r="D2" s="4" t="n"/>
      <c r="E2" s="4" t="n"/>
    </row>
    <row r="4">
      <c r="A4" s="12" t="inlineStr">
        <is>
          <t>Municipality</t>
        </is>
      </c>
      <c r="B4" s="12" t="inlineStr">
        <is>
          <t>Union / Bargaining Unit</t>
        </is>
      </c>
      <c r="C4" s="12" t="inlineStr">
        <is>
          <t>Contract Term</t>
        </is>
      </c>
      <c r="D4" s="12" t="inlineStr">
        <is>
          <t>Section / Schedule Citation</t>
        </is>
      </c>
      <c r="E4" s="12" t="inlineStr">
        <is>
          <t>Official Public Document URL</t>
        </is>
      </c>
    </row>
    <row r="5">
      <c r="A5" s="39" t="inlineStr">
        <is>
          <t>City of Powell</t>
        </is>
      </c>
      <c r="B5" s="39" t="inlineStr">
        <is>
          <t>Fraternal Order of Police, Ohio Labor Council, Inc. (FOP/OLC - Patrol Officers &amp; Sergeants Units)</t>
        </is>
      </c>
      <c r="C5" s="39" t="inlineStr">
        <is>
          <t>2024-01-01 to 2026-12-31</t>
        </is>
      </c>
      <c r="D5" s="39" t="inlineStr">
        <is>
          <t>SERB Case 23-MED-09-0731 (Patrol) &amp; Companion SERB Case 23-MED-09-0730 (Sergeants): Art. 17 Hours of Work &amp; Overtime, Art. 19 Compensation (Sec. 19.1 Pay Rates, Sec. 19.2 Steps, Sec. 19.3 Shift Differential, Sec. 19.7 Retention Incentive), Art. 20 Holidays (p. 22), Art. 22 Uniforms &amp; Detective Clothing (p. 25), Art. 28 Educational Incentive</t>
        </is>
      </c>
      <c r="E5" s="40" t="inlineStr">
        <is>
          <t>https://dam.assets.ohio.gov/image/upload/serb.ohio.gov/PDF/Contracts/2023/23-MED-09-0731.pdf</t>
        </is>
      </c>
    </row>
    <row r="6">
      <c r="A6" s="39" t="inlineStr">
        <is>
          <t>City of Whitehall</t>
        </is>
      </c>
      <c r="B6" s="39" t="inlineStr">
        <is>
          <t>Fraternal Order of Police, Capital City Lodge No. 9 (Patrol &amp; Supervisors Units)</t>
        </is>
      </c>
      <c r="C6" s="39" t="inlineStr">
        <is>
          <t>2024-01-01 to 2026-12-31</t>
        </is>
      </c>
      <c r="D6" s="39" t="inlineStr">
        <is>
          <t>SERB Cases 23-MED-09-0717 &amp; 23-MED-09-0718: Art. 1 Contract Term (p. 1), Art. 2 Recognition (p. 2), Workday/Workweek Article, Art. 20 Wages (Sec. 20.1 Pay Plan, Sec. 20.3 40-Hr Basis, Sec. 20.5 Shift Differential, Sec. 20.6 Wage Reopener) &amp; Annual Service Credit Pay, Holidays &amp; Personal Leave Time, Art. 31 Uniforms (pp. 37-38)</t>
        </is>
      </c>
      <c r="E6" s="40" t="inlineStr">
        <is>
          <t>https://dam.assets.ohio.gov/image/upload/serb.ohio.gov/PDF/Contracts/2023/23-MED-09-0717.pdf</t>
        </is>
      </c>
    </row>
    <row r="7">
      <c r="A7" s="39" t="inlineStr">
        <is>
          <t>City of Blue Ash</t>
        </is>
      </c>
      <c r="B7" s="39" t="inlineStr">
        <is>
          <t>Fraternal Order of Police, Ohio Labor Council, Inc. (FOP/OLC - Patrol Officers &amp; Sergeants Units)</t>
        </is>
      </c>
      <c r="C7" s="39" t="inlineStr">
        <is>
          <t>2025-12-20 to 2028-12-15</t>
        </is>
      </c>
      <c r="D7" s="39" t="inlineStr">
        <is>
          <t>SERB Case 25-MED-09-0839 (Patrol, Res. 2025-73) &amp; Companion SERB Case 24-MED-12-1390 (Sergeants): Sec. 16.1 Work Period, Sec. 20.3 &amp; 2026-2028 Pay Plan Rates (Art. 19 Wages in Sgt CBA), Sec. 21.1 Longevity, Sec. 23.1-23.3 Uniforms, Sec. 25.1 Holidays, Art. 37 Duration (Art. 36 in Sgt CBA)</t>
        </is>
      </c>
      <c r="E7" s="40" t="inlineStr">
        <is>
          <t>https://dam.assets.ohio.gov/image/upload/serb.ohio.gov/PDF/Contracts/2025/25-MED-09-0839.pdf</t>
        </is>
      </c>
    </row>
  </sheetData>
  <mergeCells count="2">
    <mergeCell ref="A2:E2"/>
    <mergeCell ref="A1:E1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2026-11-04T16:47:37Z</dcterms:created>
  <dcterms:modified xsi:type="dcterms:W3CDTF">2026-11-04T16:47:37Z</dcterms:modified>
</cp:coreProperties>
</file>