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Peer Comparison Matrix" sheetId="2" state="visible" r:id="rId2"/>
    <sheet name="Bargaining Cost Calculator" sheetId="3" state="visible" r:id="rId3"/>
    <sheet name="Public Record Sources" sheetId="4" state="visible" r:id="rId4"/>
  </sheets>
  <definedNames>
    <definedName name="_xlnm._FilterDatabase" localSheetId="1" hidden="1">'Peer Comparison Matrix'!$A$4:$N$7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+$#,##0;-$#,##0;$0"/>
    <numFmt numFmtId="166" formatCode="+0.0%;-0.0%;0.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E2E8F0"/>
      <sz val="10"/>
    </font>
    <font>
      <name val="Calibri"/>
      <b val="1"/>
      <color rgb="000E1726"/>
      <sz val="11"/>
    </font>
    <font>
      <name val="Calibri"/>
      <b val="1"/>
      <color rgb="000E1726"/>
      <sz val="10"/>
    </font>
    <font>
      <name val="Calibri"/>
      <color rgb="000E1726"/>
      <sz val="10"/>
    </font>
    <font>
      <name val="Calibri"/>
      <b val="1"/>
      <color rgb="00136F46"/>
      <sz val="10"/>
    </font>
    <font>
      <name val="Calibri"/>
      <i val="1"/>
      <color rgb="0064748B"/>
      <sz val="9"/>
    </font>
    <font>
      <name val="Calibri"/>
      <color rgb="00154B9B"/>
      <sz val="10"/>
      <u val="single"/>
    </font>
  </fonts>
  <fills count="9">
    <fill>
      <patternFill/>
    </fill>
    <fill>
      <patternFill patternType="gray125"/>
    </fill>
    <fill>
      <patternFill patternType="solid">
        <fgColor rgb="000E1726"/>
      </patternFill>
    </fill>
    <fill>
      <patternFill patternType="solid">
        <fgColor rgb="00154B9B"/>
      </patternFill>
    </fill>
    <fill>
      <patternFill patternType="solid">
        <fgColor rgb="00E8EEF6"/>
      </patternFill>
    </fill>
    <fill>
      <patternFill patternType="solid">
        <fgColor rgb="00EEF4FF"/>
      </patternFill>
    </fill>
    <fill>
      <patternFill patternType="solid">
        <fgColor rgb="00ECFDF3"/>
      </patternFill>
    </fill>
    <fill>
      <patternFill patternType="solid">
        <fgColor rgb="00F8FAFC"/>
      </patternFill>
    </fill>
    <fill>
      <patternFill patternType="solid">
        <fgColor rgb="00F1F5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medium">
        <color rgb="00154B9B"/>
      </left>
      <right style="medium">
        <color rgb="00154B9B"/>
      </right>
      <top style="medium">
        <color rgb="00154B9B"/>
      </top>
      <bottom style="medium">
        <color rgb="00154B9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center" wrapText="1"/>
    </xf>
    <xf numFmtId="0" fontId="4" fillId="5" borderId="2" pivotButton="0" quotePrefix="0" xfId="0"/>
    <xf numFmtId="164" fontId="4" fillId="5" borderId="2" pivotButton="0" quotePrefix="0" xfId="0"/>
    <xf numFmtId="165" fontId="4" fillId="0" borderId="1" applyAlignment="1" pivotButton="0" quotePrefix="0" xfId="0">
      <alignment horizontal="right"/>
    </xf>
    <xf numFmtId="166" fontId="4" fillId="0" borderId="1" applyAlignment="1" pivotButton="0" quotePrefix="0" xfId="0">
      <alignment horizontal="right"/>
    </xf>
    <xf numFmtId="0" fontId="4" fillId="4" borderId="1" pivotButton="0" quotePrefix="0" xfId="0"/>
    <xf numFmtId="0" fontId="4" fillId="0" borderId="1" pivotButton="0" quotePrefix="0" xfId="0"/>
    <xf numFmtId="1" fontId="5" fillId="0" borderId="1" applyAlignment="1" pivotButton="0" quotePrefix="0" xfId="0">
      <alignment horizontal="right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6" borderId="1" pivotButton="0" quotePrefix="0" xfId="0"/>
    <xf numFmtId="164" fontId="6" fillId="6" borderId="1" applyAlignment="1" pivotButton="0" quotePrefix="0" xfId="0">
      <alignment horizontal="right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164" fontId="5" fillId="0" borderId="1" applyAlignment="1" pivotButton="0" quotePrefix="0" xfId="0">
      <alignment horizontal="right" vertical="top"/>
    </xf>
    <xf numFmtId="0" fontId="5" fillId="0" borderId="1" applyAlignment="1" pivotButton="0" quotePrefix="0" xfId="0">
      <alignment horizontal="center" vertical="top"/>
    </xf>
    <xf numFmtId="0" fontId="4" fillId="7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right" vertical="top"/>
    </xf>
    <xf numFmtId="0" fontId="5" fillId="7" borderId="1" applyAlignment="1" pivotButton="0" quotePrefix="0" xfId="0">
      <alignment horizontal="center" vertical="top"/>
    </xf>
    <xf numFmtId="0" fontId="4" fillId="8" borderId="1" pivotButton="0" quotePrefix="0" xfId="0"/>
    <xf numFmtId="0" fontId="5" fillId="8" borderId="1" pivotButton="0" quotePrefix="0" xfId="0"/>
    <xf numFmtId="0" fontId="7" fillId="8" borderId="1" pivotButton="0" quotePrefix="0" xfId="0"/>
    <xf numFmtId="1" fontId="4" fillId="5" borderId="2" pivotButton="0" quotePrefix="0" xfId="0"/>
    <xf numFmtId="10" fontId="4" fillId="5" borderId="2" pivotButton="0" quotePrefix="0" xfId="0"/>
    <xf numFmtId="164" fontId="5" fillId="0" borderId="1" pivotButton="0" quotePrefix="0" xfId="0"/>
    <xf numFmtId="10" fontId="5" fillId="0" borderId="1" pivotButton="0" quotePrefix="0" xfId="0"/>
    <xf numFmtId="0" fontId="4" fillId="6" borderId="1" pivotButton="0" quotePrefix="0" xfId="0"/>
    <xf numFmtId="164" fontId="4" fillId="6" borderId="1" pivotButton="0" quotePrefix="0" xfId="0"/>
    <xf numFmtId="10" fontId="4" fillId="6" borderId="1" pivotButton="0" quotePrefix="0" xfId="0"/>
    <xf numFmtId="0" fontId="5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hyperlink" Target="https://concordma.gov/DocumentCenter/View/8253/Police-Association-MCOP-712024-6302027" TargetMode="External" Id="rId1" /><Relationship Type="http://schemas.openxmlformats.org/officeDocument/2006/relationships/hyperlink" Target="https://www.needhamma.gov/DocumentCenter/View/62592/Complete-Tables_FY27_running---for-website-August-6-2026" TargetMode="External" Id="rId2" /><Relationship Type="http://schemas.openxmlformats.org/officeDocument/2006/relationships/hyperlink" Target="https://www.marlborough-ma.gov/DocumentCenter/View/3539/Police-Patrol-Integrated-Contract-2024-2027-SIGNED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28" customWidth="1" min="1" max="1"/>
    <col width="20" customWidth="1" min="2" max="2"/>
    <col width="20" customWidth="1" min="3" max="3"/>
    <col width="20" customWidth="1" min="4" max="4"/>
    <col width="24" customWidth="1" min="5" max="5"/>
    <col width="22" customWidth="1" min="6" max="6"/>
  </cols>
  <sheetData>
    <row r="1" ht="28" customHeight="1">
      <c r="A1" s="1" t="inlineStr">
        <is>
          <t>MuniBench  |  Massachusetts MetroWest &amp; Suburban Boston: Police Patrol &amp; Superior Officers CBA Benchmark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SAMPLE PREVIEW (3 of 7 Peers Shown)  •  Region: MetroWest &amp; Greater Boston, Massachusetts  •  Compiled from Official Public CBAs (munibench.com)</t>
        </is>
      </c>
      <c r="B2" s="4" t="n"/>
      <c r="C2" s="4" t="n"/>
      <c r="D2" s="4" t="n"/>
      <c r="E2" s="4" t="n"/>
      <c r="F2" s="4" t="n"/>
    </row>
    <row r="4">
      <c r="A4" s="5" t="inlineStr">
        <is>
          <t>1. Self-Benchmark Your Municipality (Type in Blue Cells)</t>
        </is>
      </c>
    </row>
    <row r="5">
      <c r="A5" s="6" t="inlineStr">
        <is>
          <t>Your Municipality</t>
        </is>
      </c>
      <c r="B5" s="7" t="inlineStr">
        <is>
          <t>Entry / Step 1 Pay</t>
        </is>
      </c>
      <c r="C5" s="7" t="inlineStr">
        <is>
          <t>Top Step Base Pay</t>
        </is>
      </c>
      <c r="D5" s="7" t="inlineStr">
        <is>
          <t>Supervisor Base Pay</t>
        </is>
      </c>
      <c r="E5" s="7" t="inlineStr">
        <is>
          <t>Top Step $ vs. Median</t>
        </is>
      </c>
      <c r="F5" s="7" t="inlineStr">
        <is>
          <t>Top Step % vs. Median</t>
        </is>
      </c>
    </row>
    <row r="6">
      <c r="A6" s="8" t="inlineStr">
        <is>
          <t>Enter Your Town</t>
        </is>
      </c>
      <c r="B6" s="9" t="n"/>
      <c r="C6" s="9" t="n"/>
      <c r="D6" s="9" t="n"/>
      <c r="E6" s="10">
        <f>IF(ISNUMBER(C6), C6-C13, "Enter C6")</f>
        <v/>
      </c>
      <c r="F6" s="11">
        <f>IF(ISNUMBER(C6), (C6-C13)/C13, "Enter C6")</f>
        <v/>
      </c>
    </row>
    <row r="8">
      <c r="A8" s="5" t="inlineStr">
        <is>
          <t>2. Peer Group Compensation Quartiles (Live Formulas from Matrix)</t>
        </is>
      </c>
    </row>
    <row r="9">
      <c r="A9" s="12" t="inlineStr">
        <is>
          <t>Statistic</t>
        </is>
      </c>
      <c r="B9" s="12" t="inlineStr">
        <is>
          <t>Entry / Academy Pay</t>
        </is>
      </c>
      <c r="C9" s="12" t="inlineStr">
        <is>
          <t>Top Step Base Pay</t>
        </is>
      </c>
      <c r="D9" s="12" t="inlineStr">
        <is>
          <t>Supervisor Base Pay</t>
        </is>
      </c>
      <c r="E9" s="12" t="inlineStr">
        <is>
          <t>Notes</t>
        </is>
      </c>
    </row>
    <row r="10">
      <c r="A10" s="13" t="inlineStr">
        <is>
          <t>Verified Peer Count</t>
        </is>
      </c>
      <c r="B10" s="14">
        <f>COUNT('Peer Comparison Matrix'!H5:H7)</f>
        <v/>
      </c>
      <c r="C10" s="14">
        <f>COUNT('Peer Comparison Matrix'!H5:H7)</f>
        <v/>
      </c>
      <c r="D10" s="14">
        <f>COUNT('Peer Comparison Matrix'!J5:J7)</f>
        <v/>
      </c>
      <c r="E10" s="15" t="inlineStr">
        <is>
          <t>Municipalities with numeric rate on Matrix tab</t>
        </is>
      </c>
    </row>
    <row r="11">
      <c r="A11" s="13" t="inlineStr">
        <is>
          <t>Minimum</t>
        </is>
      </c>
      <c r="B11" s="16">
        <f>MIN('Peer Comparison Matrix'!F5:F7)</f>
        <v/>
      </c>
      <c r="C11" s="16">
        <f>MIN('Peer Comparison Matrix'!H5:H7)</f>
        <v/>
      </c>
      <c r="D11" s="16">
        <f>MIN('Peer Comparison Matrix'!J5:J7)</f>
        <v/>
      </c>
      <c r="E11" s="15" t="inlineStr">
        <is>
          <t>Lowest scheduled base rate in peer set</t>
        </is>
      </c>
    </row>
    <row r="12">
      <c r="A12" s="13" t="inlineStr">
        <is>
          <t>25th Percentile</t>
        </is>
      </c>
      <c r="B12" s="16">
        <f>PERCENTILE.INC('Peer Comparison Matrix'!F5:F7,0.25)</f>
        <v/>
      </c>
      <c r="C12" s="16">
        <f>PERCENTILE.INC('Peer Comparison Matrix'!H5:H7,0.25)</f>
        <v/>
      </c>
      <c r="D12" s="16">
        <f>PERCENTILE.INC('Peer Comparison Matrix'!J5:J7,0.25)</f>
        <v/>
      </c>
      <c r="E12" s="15" t="inlineStr">
        <is>
          <t>Lower quartile benchmark</t>
        </is>
      </c>
    </row>
    <row r="13">
      <c r="A13" s="17" t="inlineStr">
        <is>
          <t>Peer Group Median (50th)</t>
        </is>
      </c>
      <c r="B13" s="18">
        <f>MEDIAN('Peer Comparison Matrix'!F5:F7)</f>
        <v/>
      </c>
      <c r="C13" s="18">
        <f>MEDIAN('Peer Comparison Matrix'!H5:H7)</f>
        <v/>
      </c>
      <c r="D13" s="18">
        <f>MEDIAN('Peer Comparison Matrix'!J5:J7)</f>
        <v/>
      </c>
      <c r="E13" s="17" t="inlineStr">
        <is>
          <t>Primary arbitration &amp; bargaining midpoint</t>
        </is>
      </c>
    </row>
    <row r="14">
      <c r="A14" s="13" t="inlineStr">
        <is>
          <t>Peer Group Mean (Average)</t>
        </is>
      </c>
      <c r="B14" s="16">
        <f>AVERAGE('Peer Comparison Matrix'!F5:F7)</f>
        <v/>
      </c>
      <c r="C14" s="16">
        <f>AVERAGE('Peer Comparison Matrix'!H5:H7)</f>
        <v/>
      </c>
      <c r="D14" s="16">
        <f>AVERAGE('Peer Comparison Matrix'!J5:J7)</f>
        <v/>
      </c>
      <c r="E14" s="15" t="inlineStr">
        <is>
          <t>Unweighted peer arithmetic mean</t>
        </is>
      </c>
    </row>
    <row r="15">
      <c r="A15" s="13" t="inlineStr">
        <is>
          <t>75th Percentile</t>
        </is>
      </c>
      <c r="B15" s="16">
        <f>PERCENTILE.INC('Peer Comparison Matrix'!F5:F7,0.75)</f>
        <v/>
      </c>
      <c r="C15" s="16">
        <f>PERCENTILE.INC('Peer Comparison Matrix'!H5:H7,0.75)</f>
        <v/>
      </c>
      <c r="D15" s="16">
        <f>PERCENTILE.INC('Peer Comparison Matrix'!J5:J7,0.75)</f>
        <v/>
      </c>
      <c r="E15" s="15" t="inlineStr">
        <is>
          <t>Upper quartile competitive target</t>
        </is>
      </c>
    </row>
    <row r="16">
      <c r="A16" s="13" t="inlineStr">
        <is>
          <t>Maximum</t>
        </is>
      </c>
      <c r="B16" s="16">
        <f>MAX('Peer Comparison Matrix'!F5:F7)</f>
        <v/>
      </c>
      <c r="C16" s="16">
        <f>MAX('Peer Comparison Matrix'!H5:H7)</f>
        <v/>
      </c>
      <c r="D16" s="16">
        <f>MAX('Peer Comparison Matrix'!J5:J7)</f>
        <v/>
      </c>
      <c r="E16" s="15" t="inlineStr">
        <is>
          <t>Highest scheduled base rate in peer set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4" customWidth="1" min="2" max="2"/>
    <col width="24" customWidth="1" min="3" max="3"/>
    <col width="14" customWidth="1" min="4" max="4"/>
    <col width="14" customWidth="1" min="5" max="5"/>
    <col width="16" customWidth="1" min="6" max="6"/>
    <col width="20" customWidth="1" min="7" max="7"/>
    <col width="16" customWidth="1" min="8" max="8"/>
    <col width="12" customWidth="1" min="9" max="9"/>
    <col width="16" customWidth="1" min="10" max="10"/>
    <col width="16" customWidth="1" min="11" max="11"/>
    <col width="28" customWidth="1" min="12" max="12"/>
    <col width="34" customWidth="1" min="13" max="13"/>
    <col width="38" customWidth="1" min="14" max="14"/>
  </cols>
  <sheetData>
    <row r="1" ht="28" customHeight="1">
      <c r="A1" s="1" t="inlineStr">
        <is>
          <t>MuniBench  |  Massachusetts MetroWest &amp; Suburban Boston: Police Patrol &amp; Superior Officers CBA Benchmark — Detailed CBA Matrix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</row>
    <row r="2" ht="20" customHeight="1">
      <c r="A2" s="3" t="inlineStr">
        <is>
          <t>Unit: Police (NEPBA / MCOP / IBPO)  •  Basis: Annual Base Salary (USD)  •  Every figure verified against signed public agreements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</row>
    <row r="4" ht="26" customHeight="1">
      <c r="A4" s="19" t="inlineStr">
        <is>
          <t>Municipality</t>
        </is>
      </c>
      <c r="B4" s="19" t="inlineStr">
        <is>
          <t>County</t>
        </is>
      </c>
      <c r="C4" s="19" t="inlineStr">
        <is>
          <t>Union / Local</t>
        </is>
      </c>
      <c r="D4" s="19" t="inlineStr">
        <is>
          <t>Contract Start</t>
        </is>
      </c>
      <c r="E4" s="19" t="inlineStr">
        <is>
          <t>Contract End</t>
        </is>
      </c>
      <c r="F4" s="20" t="inlineStr">
        <is>
          <t>Entry / Step 1 Pay</t>
        </is>
      </c>
      <c r="G4" s="19" t="inlineStr">
        <is>
          <t>Entry Step Basis</t>
        </is>
      </c>
      <c r="H4" s="20" t="inlineStr">
        <is>
          <t>Top Step Base Pay</t>
        </is>
      </c>
      <c r="I4" s="20" t="inlineStr">
        <is>
          <t>Steps to Top</t>
        </is>
      </c>
      <c r="J4" s="20" t="inlineStr">
        <is>
          <t>Supervisor Pay</t>
        </is>
      </c>
      <c r="K4" s="19" t="inlineStr">
        <is>
          <t>Supervisor Rank</t>
        </is>
      </c>
      <c r="L4" s="19" t="inlineStr">
        <is>
          <t>Annual COLA % Schedule</t>
        </is>
      </c>
      <c r="M4" s="19" t="inlineStr">
        <is>
          <t>Longevity Terms</t>
        </is>
      </c>
      <c r="N4" s="19" t="inlineStr">
        <is>
          <t>Stipends, Allowances &amp; Schedule</t>
        </is>
      </c>
    </row>
    <row r="5" ht="34" customHeight="1">
      <c r="A5" s="21" t="inlineStr">
        <is>
          <t>Town of Concord</t>
        </is>
      </c>
      <c r="B5" s="22" t="inlineStr">
        <is>
          <t>Middlesex</t>
        </is>
      </c>
      <c r="C5" s="22" t="inlineStr">
        <is>
          <t>Concord Police Association, MCOP Local 260, AFL-CIO</t>
        </is>
      </c>
      <c r="D5" s="22" t="inlineStr">
        <is>
          <t>2024-07-01</t>
        </is>
      </c>
      <c r="E5" s="22" t="inlineStr">
        <is>
          <t>2027-06-30</t>
        </is>
      </c>
      <c r="F5" s="23" t="n">
        <v>74265.96000000001</v>
      </c>
      <c r="G5" s="22" t="inlineStr">
        <is>
          <t>Patrol Officer Step 1 of 4 in FY2027 effective 7/1/2026 ($74,265.96 Step 1, $77,974.59 Step 2, $81,686.60 Step 3, $84,954.06 Step 4; annual base on 2,080 hrs/yr; lowest step dropped each contract year from 6 steps in FY2025 [$62,338.20-$79,305.19] to 5 steps in FY2026 [$67,508.25-$82,085.07] and 4 steps in FY2027)</t>
        </is>
      </c>
      <c r="H5" s="23" t="n">
        <v>84954.06</v>
      </c>
      <c r="I5" s="24" t="n">
        <v>4</v>
      </c>
      <c r="J5" s="23" t="n">
        <v>101097.48</v>
      </c>
      <c r="K5" s="22" t="inlineStr">
        <is>
          <t>Sergeant Step 4 top base salary in FY2027 ($88,375.40 Step 1, $92,794.51 Step 2, $97,209.12 Step 3, $101,097.48 Step 4 — 19.00% above Top Patrol Officer; Sergeants are included in MCOP Local 260 unit; FY2026 top Sergeant was $97,683.31)</t>
        </is>
      </c>
      <c r="L5" s="22" t="inlineStr">
        <is>
          <t>FY2025 (7/1/2024): new 6-step schedule (Top Patrol $79,305.19), FY2026 (7/1/2025): ~3.51% top-step increase + drop bottom step (5 steps, Top Patrol $82,085.07), FY2027 (7/1/2026): ~3.50% top-step increase + drop bottom step (4 steps, Top Patrol $84,954.06)</t>
        </is>
      </c>
      <c r="M5" s="22" t="inlineStr">
        <is>
          <t>$2,500/yr flat longevity payment after 20 years of continuous full-time service (Art. 3.6)</t>
        </is>
      </c>
      <c r="N5" s="22" t="inlineStr">
        <is>
          <t>Quinn Bill / Educational Incentive (Art. 3.5): 10% Associate's, 20% Bachelor's, 25% Master's of base wages (adds $16,991/yr Bachelor's or $21,239/yr Master's at FY27 Top Patrol); Night shift differential: 8.0% full night shift, 4.0% half-night shift; Specialist stipends (Art. 3.3): $7,652/yr Inspector/Detective &amp; Safety Officer, $2,163/yr K-9, Firearms Instructor &amp; School Resource Officer; Uniforms up to $700/yr + $900/yr cleaning &amp; maintenance allowance | Schedule/Holidays: Patrol &amp; Uniformed Sergeants: 4 days on / 2 days off (8.5-hour shifts averaging 40 hrs/week over a 6-week cycle; 2,080 annual base hours); Detectives &amp; Special Assignments: 5x8 schedule; 15 paid holidays (Art. 2.1, Art. 4.1)</t>
        </is>
      </c>
    </row>
    <row r="6" ht="34" customHeight="1">
      <c r="A6" s="25" t="inlineStr">
        <is>
          <t>Town of Needham</t>
        </is>
      </c>
      <c r="B6" s="26" t="inlineStr">
        <is>
          <t>Norfolk</t>
        </is>
      </c>
      <c r="C6" s="26" t="inlineStr">
        <is>
          <t>Needham Police Union (Officers &amp; Sergeants)</t>
        </is>
      </c>
      <c r="D6" s="26" t="inlineStr">
        <is>
          <t>2025-07-01</t>
        </is>
      </c>
      <c r="E6" s="26" t="inlineStr">
        <is>
          <t>2026-06-30</t>
        </is>
      </c>
      <c r="F6" s="27" t="n">
        <v>66830.39999999999</v>
      </c>
      <c r="G6" s="26" t="inlineStr">
        <is>
          <t>Police Officer (Grade P-1) Step 3 lowest active step at $32.13/hr * 2,080 hrs/yr in FY2026 effective 7/1/2025 (Minimum &amp; Step 2 deleted; 7 active steps: Step 3 $32.13 [$66,830.40], Step 4 $33.70 [$70,096.00], Step 5 $35.32 [$73,465.60], Step 6 $37.05 [$77,064.00], Step 7 $38.85 [$80,808.00], Step 8 $39.64 [$82,451.20], Step 9 $41.65 [$86,632.00]; successor FY2027-FY2029 CBA approved May 2026 adds 2.5% in FY27, 2.0% in FY28, and 2.0% in FY29)</t>
        </is>
      </c>
      <c r="H6" s="27" t="n">
        <v>86632</v>
      </c>
      <c r="I6" s="28" t="n">
        <v>7</v>
      </c>
      <c r="J6" s="27" t="n">
        <v>106475.2</v>
      </c>
      <c r="K6" s="26" t="inlineStr">
        <is>
          <t>Sergeant (Grade P-2) Step 9 top rate at $51.19/hr * 2,080 hrs/yr in FY2026 ($46.81 Step 6, $47.78 Step 7, $48.69 Step 8, $51.19 Step 9 — 22.91% above Top Patrol Officer; Sergeants are included in Needham Police Union; Lieutenants represented separately by Needham Police Superior Officers Association)</t>
        </is>
      </c>
      <c r="L6" s="26" t="inlineStr">
        <is>
          <t>FY2026 (7/1/2025 1-yr extension): 3.00%; Successor FY2027-FY2029 CBA ratified May 2026: FY2027: 2.50%, FY2028: 2.00%, FY2029: 2.00%</t>
        </is>
      </c>
      <c r="M6" s="26" t="inlineStr">
        <is>
          <t>Governed by Needham Police Union CBA service tiers; May 2026 FY27-FY29 MOA phases out non-occupational sick leave buyback for officers hired on/after 7/1/2026 and adjusts vacation accruals</t>
        </is>
      </c>
      <c r="N6" s="26" t="inlineStr">
        <is>
          <t>Quinn Bill / Educational Incentive per M.G.L. c. 41 s. 108L &amp; local educational parity provisions; FY2027-FY2029 MOA increases POST (Peace Officer Standards and Training) certification stipends, night shift differential payments, and paid detail rates (also modified under Oct. 2025 FY26 MOU) | Schedule/Holidays: Non-exempt 40-hour weekly rate basis (2,080 annual base hours on official Town of Needham Schedule P-1/P-2 tables)</t>
        </is>
      </c>
    </row>
    <row r="7" ht="34" customHeight="1">
      <c r="A7" s="21" t="inlineStr">
        <is>
          <t>City of Marlborough</t>
        </is>
      </c>
      <c r="B7" s="22" t="inlineStr">
        <is>
          <t>Middlesex</t>
        </is>
      </c>
      <c r="C7" s="22" t="inlineStr">
        <is>
          <t>Marlborough Police Patrol Officers Association, NEPBA Local 81</t>
        </is>
      </c>
      <c r="D7" s="22" t="inlineStr">
        <is>
          <t>2024-07-01</t>
        </is>
      </c>
      <c r="E7" s="22" t="inlineStr">
        <is>
          <t>2027-06-30</t>
        </is>
      </c>
      <c r="F7" s="23" t="n">
        <v>52346.15</v>
      </c>
      <c r="G7" s="22" t="inlineStr">
        <is>
          <t>Police Officer (POFF) Step 001 entry salary ($26.9881/hr * 1,939.60 annual hrs on 37.3-hr/wk schedule; 5-step POFF scale: Step 001 $52,346.15, Step 002 $64,312.73 [$33.1578/hr], Step 003 $68,380.20 [$35.2548/hr], Step 004 $71,059.43 [$36.6362/hr], Step 005 $79,583.07 [$41.0307/hr]; Master Officer seniority steps reach $84,562.23 [PM10], $85,562.23 [PM20], and $86,862.23 [PM25])</t>
        </is>
      </c>
      <c r="H7" s="23" t="n">
        <v>79583.07000000001</v>
      </c>
      <c r="I7" s="24" t="n">
        <v>5</v>
      </c>
      <c r="J7" s="23" t="n">
        <v>107875.31</v>
      </c>
      <c r="K7" s="22" t="inlineStr">
        <is>
          <t>Sergeant (SRGT) Step 001 top base salary ($107,875.31/yr or $55.6173/hr * 1,939.60 hrs — 35.55% above POFF Step 005 [incl. POST &amp; BWC base roll-ins on Command table]; Step 000 Sergeant is $104,001.66 [$53.6201/hr] under Marlborough Police Command Officers Association 2024-2027 CBA; Lieutenant $120,501.79; Captain $132,399.72)</t>
        </is>
      </c>
      <c r="L7" s="22" t="inlineStr">
        <is>
          <t>Patrol (NEPBA Local 81): FY2025 (7/1/2024): 2.00%, FY2026 (7/1/2025): 2.00%, FY2027 (6/14/2026): 2.00% base; Command (Sergeants/Lts/Capts): 2.00% base/yr plus 1% POST + 1% Body Camera roll-ins in FY26 and 4.00% schedule adjustment eff. 6/14/2026</t>
        </is>
      </c>
      <c r="M7" s="22" t="inlineStr">
        <is>
          <t>Master Police Officer seniority base tiers (Art. XX Sec. 3 &amp; Art. XXI): PM10 (Patrol Step 5 * 1.05 + $1,000 = $84,562.23/yr), PM20 ($85,562.23/yr), and PM25 ($86,862.23/yr)</t>
        </is>
      </c>
      <c r="N7" s="22" t="inlineStr">
        <is>
          <t>Quinn Bill / Education Incentive (Art. XX Sec. 4): non-Quinn officers phased up to full Quinn parity of 12% Associate's, 20% Bachelor's, and 25% Master's of base pay by 7/1/2026; First Responder stipend $1,314.16/yr; Night shift differential 5.0%; Specialist differential 5.0%; Uniform/clothing allowance per Art. XV | Schedule/Holidays: Patrol: 4 days on / 2 days off rotation averaging 37.3 hours/week (74.60 hrs biweekly; 1,939.60 base hours/year across 26 biweekly pay periods; Art. X); holiday pay plus 1.5x for hours worked on recognized holidays (Art. XII)</t>
        </is>
      </c>
    </row>
    <row r="8" ht="22" customHeight="1">
      <c r="A8" s="29" t="inlineStr">
        <is>
          <t>Town of Cohasset</t>
        </is>
      </c>
      <c r="B8" s="30" t="inlineStr">
        <is>
          <t>Norfolk</t>
        </is>
      </c>
      <c r="C8" s="31" t="inlineStr">
        <is>
          <t>[Unlock Full Workbook at munibench.com]</t>
        </is>
      </c>
      <c r="D8" s="31" t="inlineStr">
        <is>
          <t>—</t>
        </is>
      </c>
      <c r="E8" s="31" t="inlineStr">
        <is>
          <t>—</t>
        </is>
      </c>
      <c r="F8" s="31" t="inlineStr">
        <is>
          <t>—</t>
        </is>
      </c>
      <c r="G8" s="31" t="inlineStr">
        <is>
          <t>—</t>
        </is>
      </c>
      <c r="H8" s="31" t="inlineStr">
        <is>
          <t>—</t>
        </is>
      </c>
      <c r="I8" s="31" t="inlineStr">
        <is>
          <t>—</t>
        </is>
      </c>
      <c r="J8" s="31" t="inlineStr">
        <is>
          <t>—</t>
        </is>
      </c>
      <c r="K8" s="31" t="inlineStr">
        <is>
          <t>—</t>
        </is>
      </c>
      <c r="L8" s="31" t="inlineStr">
        <is>
          <t>—</t>
        </is>
      </c>
      <c r="M8" s="31" t="inlineStr">
        <is>
          <t>—</t>
        </is>
      </c>
      <c r="N8" s="31" t="inlineStr">
        <is>
          <t>—</t>
        </is>
      </c>
    </row>
    <row r="9" ht="22" customHeight="1">
      <c r="A9" s="29" t="inlineStr">
        <is>
          <t>Town of Chelmsford</t>
        </is>
      </c>
      <c r="B9" s="30" t="inlineStr">
        <is>
          <t>Middlesex</t>
        </is>
      </c>
      <c r="C9" s="31" t="inlineStr">
        <is>
          <t>[Unlock Full Workbook at munibench.com]</t>
        </is>
      </c>
      <c r="D9" s="31" t="inlineStr">
        <is>
          <t>—</t>
        </is>
      </c>
      <c r="E9" s="31" t="inlineStr">
        <is>
          <t>—</t>
        </is>
      </c>
      <c r="F9" s="31" t="inlineStr">
        <is>
          <t>—</t>
        </is>
      </c>
      <c r="G9" s="31" t="inlineStr">
        <is>
          <t>—</t>
        </is>
      </c>
      <c r="H9" s="31" t="inlineStr">
        <is>
          <t>—</t>
        </is>
      </c>
      <c r="I9" s="31" t="inlineStr">
        <is>
          <t>—</t>
        </is>
      </c>
      <c r="J9" s="31" t="inlineStr">
        <is>
          <t>—</t>
        </is>
      </c>
      <c r="K9" s="31" t="inlineStr">
        <is>
          <t>—</t>
        </is>
      </c>
      <c r="L9" s="31" t="inlineStr">
        <is>
          <t>—</t>
        </is>
      </c>
      <c r="M9" s="31" t="inlineStr">
        <is>
          <t>—</t>
        </is>
      </c>
      <c r="N9" s="31" t="inlineStr">
        <is>
          <t>—</t>
        </is>
      </c>
    </row>
    <row r="10" ht="22" customHeight="1">
      <c r="A10" s="29" t="inlineStr">
        <is>
          <t>Town of Southborough</t>
        </is>
      </c>
      <c r="B10" s="30" t="inlineStr">
        <is>
          <t>Worcester</t>
        </is>
      </c>
      <c r="C10" s="31" t="inlineStr">
        <is>
          <t>[Unlock Full Workbook at munibench.com]</t>
        </is>
      </c>
      <c r="D10" s="31" t="inlineStr">
        <is>
          <t>—</t>
        </is>
      </c>
      <c r="E10" s="31" t="inlineStr">
        <is>
          <t>—</t>
        </is>
      </c>
      <c r="F10" s="31" t="inlineStr">
        <is>
          <t>—</t>
        </is>
      </c>
      <c r="G10" s="31" t="inlineStr">
        <is>
          <t>—</t>
        </is>
      </c>
      <c r="H10" s="31" t="inlineStr">
        <is>
          <t>—</t>
        </is>
      </c>
      <c r="I10" s="31" t="inlineStr">
        <is>
          <t>—</t>
        </is>
      </c>
      <c r="J10" s="31" t="inlineStr">
        <is>
          <t>—</t>
        </is>
      </c>
      <c r="K10" s="31" t="inlineStr">
        <is>
          <t>—</t>
        </is>
      </c>
      <c r="L10" s="31" t="inlineStr">
        <is>
          <t>—</t>
        </is>
      </c>
      <c r="M10" s="31" t="inlineStr">
        <is>
          <t>—</t>
        </is>
      </c>
      <c r="N10" s="31" t="inlineStr">
        <is>
          <t>—</t>
        </is>
      </c>
    </row>
    <row r="11" ht="22" customHeight="1">
      <c r="A11" s="29" t="inlineStr">
        <is>
          <t>Town of Westborough</t>
        </is>
      </c>
      <c r="B11" s="30" t="inlineStr">
        <is>
          <t>Worcester</t>
        </is>
      </c>
      <c r="C11" s="31" t="inlineStr">
        <is>
          <t>[Unlock Full Workbook at munibench.com]</t>
        </is>
      </c>
      <c r="D11" s="31" t="inlineStr">
        <is>
          <t>—</t>
        </is>
      </c>
      <c r="E11" s="31" t="inlineStr">
        <is>
          <t>—</t>
        </is>
      </c>
      <c r="F11" s="31" t="inlineStr">
        <is>
          <t>—</t>
        </is>
      </c>
      <c r="G11" s="31" t="inlineStr">
        <is>
          <t>—</t>
        </is>
      </c>
      <c r="H11" s="31" t="inlineStr">
        <is>
          <t>—</t>
        </is>
      </c>
      <c r="I11" s="31" t="inlineStr">
        <is>
          <t>—</t>
        </is>
      </c>
      <c r="J11" s="31" t="inlineStr">
        <is>
          <t>—</t>
        </is>
      </c>
      <c r="K11" s="31" t="inlineStr">
        <is>
          <t>—</t>
        </is>
      </c>
      <c r="L11" s="31" t="inlineStr">
        <is>
          <t>—</t>
        </is>
      </c>
      <c r="M11" s="31" t="inlineStr">
        <is>
          <t>—</t>
        </is>
      </c>
      <c r="N11" s="31" t="inlineStr">
        <is>
          <t>—</t>
        </is>
      </c>
    </row>
  </sheetData>
  <autoFilter ref="A4:N7"/>
  <mergeCells count="2">
    <mergeCell ref="A2:N2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28" customWidth="1" min="3" max="3"/>
    <col width="22" customWidth="1" min="4" max="4"/>
    <col width="26" customWidth="1" min="5" max="5"/>
    <col width="16" customWidth="1" min="6" max="6"/>
  </cols>
  <sheetData>
    <row r="1" ht="28" customHeight="1">
      <c r="A1" s="1" t="inlineStr">
        <is>
          <t>MuniBench  |  3-Year Collective Bargaining Proposal Cost Calculator</t>
        </is>
      </c>
      <c r="B1" s="2" t="n"/>
      <c r="C1" s="2" t="n"/>
      <c r="D1" s="2" t="n"/>
      <c r="E1" s="2" t="n"/>
      <c r="F1" s="2" t="n"/>
    </row>
    <row r="2" ht="20" customHeight="1">
      <c r="A2" s="3" t="inlineStr">
        <is>
          <t>Enter your unit's current base payroll and proposed COLA % in the blue input cells to model compounding budget impact.</t>
        </is>
      </c>
      <c r="B2" s="4" t="n"/>
      <c r="C2" s="4" t="n"/>
      <c r="D2" s="4" t="n"/>
      <c r="E2" s="4" t="n"/>
      <c r="F2" s="4" t="n"/>
    </row>
    <row r="4">
      <c r="A4" s="5" t="inlineStr">
        <is>
          <t>Model Inputs (Editable)</t>
        </is>
      </c>
    </row>
    <row r="5">
      <c r="A5" s="15" t="inlineStr">
        <is>
          <t>Bargaining Unit FTE Headcount</t>
        </is>
      </c>
      <c r="B5" s="32" t="n">
        <v>28</v>
      </c>
    </row>
    <row r="6">
      <c r="A6" s="15" t="inlineStr">
        <is>
          <t>Current Total Unit Base Payroll ($)</t>
        </is>
      </c>
      <c r="B6" s="9" t="n">
        <v>3150000</v>
      </c>
    </row>
    <row r="7">
      <c r="A7" s="15" t="inlineStr">
        <is>
          <t>Proposed Year 1 COLA (%)</t>
        </is>
      </c>
      <c r="B7" s="33" t="n">
        <v>0.0325</v>
      </c>
    </row>
    <row r="8">
      <c r="A8" s="15" t="inlineStr">
        <is>
          <t>Proposed Year 2 COLA (%)</t>
        </is>
      </c>
      <c r="B8" s="33" t="n">
        <v>0.0325</v>
      </c>
    </row>
    <row r="9">
      <c r="A9" s="15" t="inlineStr">
        <is>
          <t>Proposed Year 3 COLA (%)</t>
        </is>
      </c>
      <c r="B9" s="33" t="n">
        <v>0.03</v>
      </c>
    </row>
    <row r="10">
      <c r="A10" s="15" t="inlineStr">
        <is>
          <t>Annual Step / Stipend Adjustment ($)</t>
        </is>
      </c>
      <c r="B10" s="9" t="n">
        <v>25000</v>
      </c>
    </row>
    <row r="12">
      <c r="A12" s="5" t="inlineStr">
        <is>
          <t>Projected Multi-Year Payroll Impact</t>
        </is>
      </c>
    </row>
    <row r="13">
      <c r="A13" s="12" t="inlineStr">
        <is>
          <t>Contract Year</t>
        </is>
      </c>
      <c r="B13" s="12" t="inlineStr">
        <is>
          <t>Projected Base Payroll</t>
        </is>
      </c>
      <c r="C13" s="12" t="inlineStr">
        <is>
          <t>Incremental New Cost vs. Baseline</t>
        </is>
      </c>
      <c r="D13" s="12" t="inlineStr">
        <is>
          <t>Average Base per FTE</t>
        </is>
      </c>
      <c r="E13" s="12" t="inlineStr">
        <is>
          <t>Compounded % Above Baseline</t>
        </is>
      </c>
    </row>
    <row r="14">
      <c r="A14" s="13" t="inlineStr">
        <is>
          <t>Year 1</t>
        </is>
      </c>
      <c r="B14" s="34">
        <f>B6*(1+B7)+B10</f>
        <v/>
      </c>
      <c r="C14" s="34">
        <f>B14-$B$6</f>
        <v/>
      </c>
      <c r="D14" s="34">
        <f>B14/$B$5</f>
        <v/>
      </c>
      <c r="E14" s="35">
        <f>(B14-$B$6)/$B$6</f>
        <v/>
      </c>
    </row>
    <row r="15">
      <c r="A15" s="13" t="inlineStr">
        <is>
          <t>Year 2</t>
        </is>
      </c>
      <c r="B15" s="34">
        <f>B14*(1+B8)+B10</f>
        <v/>
      </c>
      <c r="C15" s="34">
        <f>B15-$B$6</f>
        <v/>
      </c>
      <c r="D15" s="34">
        <f>B15/$B$5</f>
        <v/>
      </c>
      <c r="E15" s="35">
        <f>(B15-$B$6)/$B$6</f>
        <v/>
      </c>
    </row>
    <row r="16">
      <c r="A16" s="13" t="inlineStr">
        <is>
          <t>Year 3</t>
        </is>
      </c>
      <c r="B16" s="34">
        <f>B15*(1+B9)+B10</f>
        <v/>
      </c>
      <c r="C16" s="34">
        <f>B16-$B$6</f>
        <v/>
      </c>
      <c r="D16" s="34">
        <f>B16/$B$5</f>
        <v/>
      </c>
      <c r="E16" s="35">
        <f>(B16-$B$6)/$B$6</f>
        <v/>
      </c>
    </row>
    <row r="17">
      <c r="A17" s="36" t="inlineStr">
        <is>
          <t>3-Year Cumulative New Spend</t>
        </is>
      </c>
      <c r="B17" s="37">
        <f>SUM(B14:B16)</f>
        <v/>
      </c>
      <c r="C17" s="37">
        <f>SUM(C14:C16)</f>
        <v/>
      </c>
      <c r="D17" s="36" t="inlineStr">
        <is>
          <t>—</t>
        </is>
      </c>
      <c r="E17" s="38">
        <f>(B16-$B$6)/$B$6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24" customWidth="1" min="3" max="3"/>
    <col width="28" customWidth="1" min="4" max="4"/>
    <col width="60" customWidth="1" min="5" max="5"/>
  </cols>
  <sheetData>
    <row r="1" ht="28" customHeight="1">
      <c r="A1" s="1" t="inlineStr">
        <is>
          <t>MuniBench  |  Official Public Record Citations &amp; Source Agreements</t>
        </is>
      </c>
      <c r="B1" s="2" t="n"/>
      <c r="C1" s="2" t="n"/>
      <c r="D1" s="2" t="n"/>
      <c r="E1" s="2" t="n"/>
    </row>
    <row r="2" ht="20" customHeight="1">
      <c r="A2" s="3" t="inlineStr">
        <is>
          <t>Every row traces directly to an executed municipal CBA or state public employment filing.</t>
        </is>
      </c>
      <c r="B2" s="4" t="n"/>
      <c r="C2" s="4" t="n"/>
      <c r="D2" s="4" t="n"/>
      <c r="E2" s="4" t="n"/>
    </row>
    <row r="4">
      <c r="A4" s="12" t="inlineStr">
        <is>
          <t>Municipality</t>
        </is>
      </c>
      <c r="B4" s="12" t="inlineStr">
        <is>
          <t>Union / Bargaining Unit</t>
        </is>
      </c>
      <c r="C4" s="12" t="inlineStr">
        <is>
          <t>Contract Term</t>
        </is>
      </c>
      <c r="D4" s="12" t="inlineStr">
        <is>
          <t>Section / Schedule Citation</t>
        </is>
      </c>
      <c r="E4" s="12" t="inlineStr">
        <is>
          <t>Official Public Document URL</t>
        </is>
      </c>
    </row>
    <row r="5">
      <c r="A5" s="39" t="inlineStr">
        <is>
          <t>Town of Concord</t>
        </is>
      </c>
      <c r="B5" s="39" t="inlineStr">
        <is>
          <t>Concord Police Association, MCOP Local 260, AFL-CIO</t>
        </is>
      </c>
      <c r="C5" s="39" t="inlineStr">
        <is>
          <t>2024-07-01 to 2027-06-30</t>
        </is>
      </c>
      <c r="D5" s="39" t="inlineStr">
        <is>
          <t>Art. 1.2 Recognition (Patrol Officers &amp; Sergeants), Art. 2.1 Work Schedule, Art. 3.3 Specialist Stipends, Art. 3.5 Educational Incentive / Quinn Bill, Art. 3.6 Longevity, Art. 4.1 Holidays, FY2025-FY2027 Salary Appendices</t>
        </is>
      </c>
      <c r="E5" s="40" t="inlineStr">
        <is>
          <t>https://concordma.gov/DocumentCenter/View/8253/Police-Association-MCOP-712024-6302027</t>
        </is>
      </c>
    </row>
    <row r="6">
      <c r="A6" s="39" t="inlineStr">
        <is>
          <t>Town of Needham</t>
        </is>
      </c>
      <c r="B6" s="39" t="inlineStr">
        <is>
          <t>Needham Police Union (Officers &amp; Sergeants)</t>
        </is>
      </c>
      <c r="C6" s="39" t="inlineStr">
        <is>
          <t>2025-07-01 to 2026-06-30</t>
        </is>
      </c>
      <c r="D6" s="39" t="inlineStr">
        <is>
          <t>Town of Needham Official Salary/Wage Tables (Needham Police Union Grade P-1 &amp; P-2 FY2026 Hourly Rates, eff. 7/1/2025), Oct. 2025 STM Warrant Art. 1 &amp; 2 (FY2026 3% MOU), May 11, 2026 STM Warrant Art. 2 (FY2027-FY2029 Needham Police Union CBA Summary)</t>
        </is>
      </c>
      <c r="E6" s="40" t="inlineStr">
        <is>
          <t>https://www.needhamma.gov/DocumentCenter/View/62592/Complete-Tables_FY27_running---for-website-August-6-2026</t>
        </is>
      </c>
    </row>
    <row r="7">
      <c r="A7" s="39" t="inlineStr">
        <is>
          <t>City of Marlborough</t>
        </is>
      </c>
      <c r="B7" s="39" t="inlineStr">
        <is>
          <t>Marlborough Police Patrol Officers Association, NEPBA Local 81</t>
        </is>
      </c>
      <c r="C7" s="39" t="inlineStr">
        <is>
          <t>2024-07-01 to 2027-06-30</t>
        </is>
      </c>
      <c r="D7" s="39" t="inlineStr">
        <is>
          <t>Patrol CBA Art. I Recognition, Art. X Hours of Work, Art. XII Holidays, Art. XV Uniforms, Art. XX Salaries &amp; Education Incentive, Art. XXI Master Officer, Art. XXIX Duration; Official City Salary Tables eff. 06/14/2026 (Doc. 4222 Patrol &amp; Doc. 4221 Command) and Command CBA 2024-2027 (Doc. 4210)</t>
        </is>
      </c>
      <c r="E7" s="40" t="inlineStr">
        <is>
          <t>https://www.marlborough-ma.gov/DocumentCenter/View/3539/Police-Patrol-Integrated-Contract-2024-2027-SIGNED</t>
        </is>
      </c>
    </row>
  </sheetData>
  <mergeCells count="2">
    <mergeCell ref="A2:E2"/>
    <mergeCell ref="A1:E1"/>
  </mergeCells>
  <hyperlinks>
    <hyperlink xmlns:r="http://schemas.openxmlformats.org/officeDocument/2006/relationships" ref="E5" r:id="rId1"/>
    <hyperlink xmlns:r="http://schemas.openxmlformats.org/officeDocument/2006/relationships" ref="E6" r:id="rId2"/>
    <hyperlink xmlns:r="http://schemas.openxmlformats.org/officeDocument/2006/relationships" ref="E7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2026-11-04T16:47:37Z</dcterms:created>
  <dcterms:modified xsi:type="dcterms:W3CDTF">2026-11-04T16:47:37Z</dcterms:modified>
</cp:coreProperties>
</file>