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eer Comparison Matrix" sheetId="2" state="visible" r:id="rId2"/>
    <sheet name="Bargaining Cost Calculator" sheetId="3" state="visible" r:id="rId3"/>
    <sheet name="Public Record Sources" sheetId="4" state="visible" r:id="rId4"/>
  </sheets>
  <definedNames>
    <definedName name="_xlnm._FilterDatabase" localSheetId="1" hidden="1">'Peer Comparison Matrix'!$A$4:$N$7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5" fillId="7" borderId="1" applyAlignment="1" pivotButton="0" quotePrefix="0" xfId="0">
      <alignment horizontal="center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1" fontId="4" fillId="5" borderId="2" pivotButton="0" quotePrefix="0" xfId="0"/>
    <xf numFmtId="10" fontId="4" fillId="5" borderId="2" pivotButton="0" quotePrefix="0" xfId="0"/>
    <xf numFmtId="164" fontId="5" fillId="0" borderId="1" pivotButton="0" quotePrefix="0" xfId="0"/>
    <xf numFmtId="10" fontId="5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cdn.downers.us/public/docs/laborContracts/PD_2024-2027.pdf" TargetMode="External" Id="rId1" /><Relationship Type="http://schemas.openxmlformats.org/officeDocument/2006/relationships/hyperlink" Target="https://romeoville.org/DocumentCenter/View/14725/24-1904-MAP-Agreement-23-27" TargetMode="External" Id="rId2" /><Relationship Type="http://schemas.openxmlformats.org/officeDocument/2006/relationships/hyperlink" Target="https://lakezurich.org/DocumentCenter/View/12487/FOP-1-CBA-2024-2026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28" customHeight="1">
      <c r="A1" s="1" t="inlineStr">
        <is>
          <t>MuniBench  |  Chicagoland Suburbs, IL: Municipal Police (MAP / FOP) CBA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8 Peers Shown)  •  Region: Cook, DuPage, Lake &amp; Will Counties, Illinois  •  Compiled from Official Public CBAs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Self-Benchmark Your Municipality (Type in Blue Cells)</t>
        </is>
      </c>
    </row>
    <row r="5">
      <c r="A5" s="6" t="inlineStr">
        <is>
          <t>Your Municipality</t>
        </is>
      </c>
      <c r="B5" s="7" t="inlineStr">
        <is>
          <t>Entry / Step 1 Pay</t>
        </is>
      </c>
      <c r="C5" s="7" t="inlineStr">
        <is>
          <t>Top Step Base Pay</t>
        </is>
      </c>
      <c r="D5" s="7" t="inlineStr">
        <is>
          <t>Supervisor Base Pay</t>
        </is>
      </c>
      <c r="E5" s="7" t="inlineStr">
        <is>
          <t>Top Step $ vs. Median</t>
        </is>
      </c>
      <c r="F5" s="7" t="inlineStr">
        <is>
          <t>Top Step % vs. Median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IF(ISNUMBER(C6), (C6-C13)/C13, "Enter C6")</f>
        <v/>
      </c>
    </row>
    <row r="8">
      <c r="A8" s="5" t="inlineStr">
        <is>
          <t>2. Peer Group Compensation Quartiles (Live Formulas from Matrix)</t>
        </is>
      </c>
    </row>
    <row r="9">
      <c r="A9" s="12" t="inlineStr">
        <is>
          <t>Statistic</t>
        </is>
      </c>
      <c r="B9" s="12" t="inlineStr">
        <is>
          <t>Entry / Academy Pay</t>
        </is>
      </c>
      <c r="C9" s="12" t="inlineStr">
        <is>
          <t>Top Step Base Pay</t>
        </is>
      </c>
      <c r="D9" s="12" t="inlineStr">
        <is>
          <t>Supervisor Base Pay</t>
        </is>
      </c>
      <c r="E9" s="12" t="inlineStr">
        <is>
          <t>Notes</t>
        </is>
      </c>
    </row>
    <row r="10">
      <c r="A10" s="13" t="inlineStr">
        <is>
          <t>Verified Peer Count</t>
        </is>
      </c>
      <c r="B10" s="14">
        <f>COUNT('Peer Comparison Matrix'!H5:H7)</f>
        <v/>
      </c>
      <c r="C10" s="14">
        <f>COUNT('Peer Comparison Matrix'!H5:H7)</f>
        <v/>
      </c>
      <c r="D10" s="14">
        <f>COUNT('Peer Comparison Matrix'!J5:J7)</f>
        <v/>
      </c>
      <c r="E10" s="15" t="inlineStr">
        <is>
          <t>Municipalities with numeric rate on Matrix tab</t>
        </is>
      </c>
    </row>
    <row r="11">
      <c r="A11" s="13" t="inlineStr">
        <is>
          <t>Minimum</t>
        </is>
      </c>
      <c r="B11" s="16">
        <f>MIN('Peer Comparison Matrix'!F5:F7)</f>
        <v/>
      </c>
      <c r="C11" s="16">
        <f>MIN('Peer Comparison Matrix'!H5:H7)</f>
        <v/>
      </c>
      <c r="D11" s="16">
        <f>MIN('Peer Comparison Matrix'!J5:J7)</f>
        <v/>
      </c>
      <c r="E11" s="15" t="inlineStr">
        <is>
          <t>Lowest scheduled base rate in peer set</t>
        </is>
      </c>
    </row>
    <row r="12">
      <c r="A12" s="13" t="inlineStr">
        <is>
          <t>25th Percentile</t>
        </is>
      </c>
      <c r="B12" s="16">
        <f>PERCENTILE.INC('Peer Comparison Matrix'!F5:F7,0.25)</f>
        <v/>
      </c>
      <c r="C12" s="16">
        <f>PERCENTILE.INC('Peer Comparison Matrix'!H5:H7,0.25)</f>
        <v/>
      </c>
      <c r="D12" s="16">
        <f>PERCENTILE.INC('Peer Comparison Matrix'!J5:J7,0.25)</f>
        <v/>
      </c>
      <c r="E12" s="15" t="inlineStr">
        <is>
          <t>Lower quartile benchmark</t>
        </is>
      </c>
    </row>
    <row r="13">
      <c r="A13" s="17" t="inlineStr">
        <is>
          <t>Peer Group Median (50th)</t>
        </is>
      </c>
      <c r="B13" s="18">
        <f>MEDIAN('Peer Comparison Matrix'!F5:F7)</f>
        <v/>
      </c>
      <c r="C13" s="18">
        <f>MEDIAN('Peer Comparison Matrix'!H5:H7)</f>
        <v/>
      </c>
      <c r="D13" s="18">
        <f>MEDIAN('Peer Comparison Matrix'!J5:J7)</f>
        <v/>
      </c>
      <c r="E13" s="17" t="inlineStr">
        <is>
          <t>Primary arbitration &amp; bargaining midpoint</t>
        </is>
      </c>
    </row>
    <row r="14">
      <c r="A14" s="13" t="inlineStr">
        <is>
          <t>Peer Group Mean (Average)</t>
        </is>
      </c>
      <c r="B14" s="16">
        <f>AVERAGE('Peer Comparison Matrix'!F5:F7)</f>
        <v/>
      </c>
      <c r="C14" s="16">
        <f>AVERAGE('Peer Comparison Matrix'!H5:H7)</f>
        <v/>
      </c>
      <c r="D14" s="16">
        <f>AVERAGE('Peer Comparison Matrix'!J5:J7)</f>
        <v/>
      </c>
      <c r="E14" s="15" t="inlineStr">
        <is>
          <t>Unweighted peer arithmetic mean</t>
        </is>
      </c>
    </row>
    <row r="15">
      <c r="A15" s="13" t="inlineStr">
        <is>
          <t>75th Percentile</t>
        </is>
      </c>
      <c r="B15" s="16">
        <f>PERCENTILE.INC('Peer Comparison Matrix'!F5:F7,0.75)</f>
        <v/>
      </c>
      <c r="C15" s="16">
        <f>PERCENTILE.INC('Peer Comparison Matrix'!H5:H7,0.75)</f>
        <v/>
      </c>
      <c r="D15" s="16">
        <f>PERCENTILE.INC('Peer Comparison Matrix'!J5:J7,0.75)</f>
        <v/>
      </c>
      <c r="E15" s="15" t="inlineStr">
        <is>
          <t>Upper quartile competitive target</t>
        </is>
      </c>
    </row>
    <row r="16">
      <c r="A16" s="13" t="inlineStr">
        <is>
          <t>Maximum</t>
        </is>
      </c>
      <c r="B16" s="16">
        <f>MAX('Peer Comparison Matrix'!F5:F7)</f>
        <v/>
      </c>
      <c r="C16" s="16">
        <f>MAX('Peer Comparison Matrix'!H5:H7)</f>
        <v/>
      </c>
      <c r="D16" s="16">
        <f>MAX('Peer Comparison Matrix'!J5:J7)</f>
        <v/>
      </c>
      <c r="E16" s="15" t="inlineStr">
        <is>
          <t>Highest scheduled base rate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14" customWidth="1" min="4" max="4"/>
    <col width="14" customWidth="1" min="5" max="5"/>
    <col width="16" customWidth="1" min="6" max="6"/>
    <col width="20" customWidth="1" min="7" max="7"/>
    <col width="16" customWidth="1" min="8" max="8"/>
    <col width="12" customWidth="1" min="9" max="9"/>
    <col width="16" customWidth="1" min="10" max="10"/>
    <col width="16" customWidth="1" min="11" max="11"/>
    <col width="28" customWidth="1" min="12" max="12"/>
    <col width="34" customWidth="1" min="13" max="13"/>
    <col width="38" customWidth="1" min="14" max="14"/>
  </cols>
  <sheetData>
    <row r="1" ht="28" customHeight="1">
      <c r="A1" s="1" t="inlineStr">
        <is>
          <t>MuniBench  |  Chicagoland Suburbs, IL: Municipal Police (MAP / FOP) CBA Benchmark — Detailed CBA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Unit: Police (MAP / FOP)  •  Basis: Annual Base Salary (USD)  •  Every figure verified against signed public agreements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Union / Local</t>
        </is>
      </c>
      <c r="D4" s="19" t="inlineStr">
        <is>
          <t>Contract Start</t>
        </is>
      </c>
      <c r="E4" s="19" t="inlineStr">
        <is>
          <t>Contract End</t>
        </is>
      </c>
      <c r="F4" s="20" t="inlineStr">
        <is>
          <t>Entry / Step 1 Pay</t>
        </is>
      </c>
      <c r="G4" s="19" t="inlineStr">
        <is>
          <t>Entry Step Basis</t>
        </is>
      </c>
      <c r="H4" s="20" t="inlineStr">
        <is>
          <t>Top Step Base Pay</t>
        </is>
      </c>
      <c r="I4" s="20" t="inlineStr">
        <is>
          <t>Steps to Top</t>
        </is>
      </c>
      <c r="J4" s="20" t="inlineStr">
        <is>
          <t>Supervisor Pay</t>
        </is>
      </c>
      <c r="K4" s="19" t="inlineStr">
        <is>
          <t>Supervisor Rank</t>
        </is>
      </c>
      <c r="L4" s="19" t="inlineStr">
        <is>
          <t>Annual COLA % Schedule</t>
        </is>
      </c>
      <c r="M4" s="19" t="inlineStr">
        <is>
          <t>Longevity Terms</t>
        </is>
      </c>
      <c r="N4" s="19" t="inlineStr">
        <is>
          <t>Stipends, Allowances &amp; Schedule</t>
        </is>
      </c>
    </row>
    <row r="5" ht="34" customHeight="1">
      <c r="A5" s="21" t="inlineStr">
        <is>
          <t>Village of Downers Grove</t>
        </is>
      </c>
      <c r="B5" s="22" t="inlineStr">
        <is>
          <t>DuPage</t>
        </is>
      </c>
      <c r="C5" s="22" t="inlineStr">
        <is>
          <t>Illinois FOP Labor Council / Downers Grove Lodge No. 73 (Patrol) &amp; Lodge No. 73-2 (Sergeants)</t>
        </is>
      </c>
      <c r="D5" s="22" t="inlineStr">
        <is>
          <t>2024-05-01</t>
        </is>
      </c>
      <c r="E5" s="22" t="inlineStr">
        <is>
          <t>2027-04-30</t>
        </is>
      </c>
      <c r="F5" s="23" t="n">
        <v>84893</v>
      </c>
      <c r="G5" s="22" t="inlineStr">
        <is>
          <t>Police Officer Start step effective 5/1/2026 (8-step schedule eff. 5/1/2026: Start $84,893, After 1 Yr $89,729, After 2 Yrs $95,435, After 3 Yrs $101,240, After 4 Yrs $107,197, After 5 Yrs $113,371, After 6 Yrs $119,787, After 7 Yrs $127,189)</t>
        </is>
      </c>
      <c r="H5" s="23" t="n">
        <v>127189</v>
      </c>
      <c r="I5" s="24" t="n">
        <v>8</v>
      </c>
      <c r="J5" s="23" t="n">
        <v>148890</v>
      </c>
      <c r="K5" s="22" t="inlineStr">
        <is>
          <t>Sergeant Step 2 After 2 Years ($148,890 eff. 5/1/2026 - 17.06% above Top Police Officer; Sergeant Starting $144,354, Step 1 After 1 Yr $146,622; companion FOP Lodge 73-2 CBA runs 5/1/2025-4/30/2028 with 5/1/2027 top step $153,729)</t>
        </is>
      </c>
      <c r="L5" s="22" t="inlineStr">
        <is>
          <t>Patrol: 5/1/2024: 4.00%, 5/1/2025: 3.75%, 5/1/2026: 3.75%; Sergeants: 5/1/2025: 4.00% + 3.50% market adj., 5/1/2026: 3.75%, 5/1/2027: 3.25%</t>
        </is>
      </c>
      <c r="M5" s="22" t="inlineStr">
        <is>
          <t>Annual Longevity/Performance Bonus after 7 yrs continuous service with 'Meets Expectations' rating (Art. 26, Sec. B): $1,000 (7-14 yrs), $2,000 (15-19 yrs), $2,500 (20+ yrs)</t>
        </is>
      </c>
      <c r="N5" s="22" t="inlineStr">
        <is>
          <t>Clothing allowance $985/yr paid on/about June 1 (Patrol Art. 23, Sec. A; Sergeant $1,500/yr); FTO specialty pay +1 hr regular pay per shift worked performing FTO duties (Art. 26, Sec. C); Tuition &amp; books reimbursement up to $4,500/FY (Art. 29, Sec. A) | Schedule/Holidays: 8-hour normal workday / 40-hour workweek with 1.5x OT over 8 hrs/day or 40 hrs/wk (Art. 20, Sec. B); 11 paid holidays (8 named holidays + Christmas floating holiday + 2 floating holidays per Art. 21, Sec. A)</t>
        </is>
      </c>
    </row>
    <row r="6" ht="34" customHeight="1">
      <c r="A6" s="25" t="inlineStr">
        <is>
          <t>Village of Romeoville</t>
        </is>
      </c>
      <c r="B6" s="26" t="inlineStr">
        <is>
          <t>Will</t>
        </is>
      </c>
      <c r="C6" s="26" t="inlineStr">
        <is>
          <t>Metropolitan Alliance of Police (MAP), Romeoville Chapter #1006 (Patrol Officers &amp; Sergeants)</t>
        </is>
      </c>
      <c r="D6" s="26" t="inlineStr">
        <is>
          <t>2023-05-01</t>
        </is>
      </c>
      <c r="E6" s="26" t="inlineStr">
        <is>
          <t>2027-04-30</t>
        </is>
      </c>
      <c r="F6" s="27" t="n">
        <v>80664</v>
      </c>
      <c r="G6" s="26" t="inlineStr">
        <is>
          <t>Officer Year 0 base effective 5/1/2026 ($86,652 on Officer-Degree/Military scale for Associate LE degree, Bachelor's degree, or 12+ mos U.S. Military active duty; 10 printed schedule rows: Yr 0 $80,664, Yr 1 $84,657, Yr 2 $88,653, Yr 3 $93,089, Yr 4 $97,526, Yr 5 $102,187, Yr 6 $107,067, Yr 7 $112,172, Yr 8 $117,620, Yr 20 $123,263 [$132,415 Deg/Mil])</t>
        </is>
      </c>
      <c r="H6" s="27" t="n">
        <v>123263</v>
      </c>
      <c r="I6" s="28" t="n">
        <v>10</v>
      </c>
      <c r="J6" s="27" t="n">
        <v>144118</v>
      </c>
      <c r="K6" s="26" t="inlineStr">
        <is>
          <t>Sergeant Year 20 step ($144,118 base eff. 5/1/2026 - 16.92% above Officer Year 20, plus $5,000/yr Base Sergeant Stipend per Sec. 21.2C = $149,118; Sergeant Year 0 $94,475 and Year 8 step $137,519 base)</t>
        </is>
      </c>
      <c r="L6" s="26" t="inlineStr">
        <is>
          <t>5/1/2023: 3.50%, 5/1/2024: 3.50%, 5/1/2025: 3.50%, 5/1/2026: 3.25%</t>
        </is>
      </c>
      <c r="M6" s="26" t="inlineStr">
        <is>
          <t>Annual Longevity Stipends (Sec. 21.2A): 5+ yrs $400, 10+ yrs $600, 15+ yrs $1,000, 20+ yrs $1,500, 25+ yrs $1,800, 30+ yrs $2,000 (in addition to Year 20 wage schedule step)</t>
        </is>
      </c>
      <c r="N6" s="26" t="inlineStr">
        <is>
          <t>Base Sergeant stipend $5,000/yr, Detective Sgt $2,000, COP/Traffic Sgt $600 (Sec. 21.2C); Detective wage column ($88,653-$135,447 base / $90,985-$139,035 Deg/Mil); Specialty stipends (max 2): Crash Recon/CSI $1,500, FTO/Tactical $1,000, Bilingual/COP/ET/Firearms/Traffic $700 (Sec. 21.2B); Plainclothes $800/yr &amp; body armor up to $800 (Art. XIX); Court availability $600/yr (Sec. 11.3A) | Schedule/Holidays: 80 hours per 14-day cycle (8-hr, 10-hr, modified 12-hr, or 11.4-hr shifts with paid meal component per Sec. 11.2); 13 named paid holidays (Sec. 11.5)</t>
        </is>
      </c>
    </row>
    <row r="7" ht="34" customHeight="1">
      <c r="A7" s="21" t="inlineStr">
        <is>
          <t>Village of Lake Zurich</t>
        </is>
      </c>
      <c r="B7" s="22" t="inlineStr">
        <is>
          <t>Lake</t>
        </is>
      </c>
      <c r="C7" s="22" t="inlineStr">
        <is>
          <t>Fraternal Order of Police, Lake Zurich Lodge #190-1 &amp; Illinois FOP Labor Council (Patrol Officers; Sergeants on Village Supervisory Schedule)</t>
        </is>
      </c>
      <c r="D7" s="22" t="inlineStr">
        <is>
          <t>2024-01-01</t>
        </is>
      </c>
      <c r="E7" s="22" t="inlineStr">
        <is>
          <t>2026-12-31</t>
        </is>
      </c>
      <c r="F7" s="23" t="n">
        <v>81827.2</v>
      </c>
      <c r="G7" s="22" t="inlineStr">
        <is>
          <t>Patrol Step 1 effective 1/1/2026 ($39.34/hr; 7-step table in Art. XI Sec. 11.1: Step 1 $81,827.20, Step 2 $87,630.40, Step 3 $95,950.40, Step 4 $104,832.00, Step 5 $109,678.40, Step 6 $117,083.20, Step 7 20-Yr Longevity $118,414.40; certified laterals placed up to Step 4 based on experience)</t>
        </is>
      </c>
      <c r="H7" s="23" t="n">
        <v>118414.4</v>
      </c>
      <c r="I7" s="24" t="n">
        <v>7</v>
      </c>
      <c r="J7" s="23" t="n">
        <v>145788</v>
      </c>
      <c r="K7" s="22" t="inlineStr">
        <is>
          <t>Police Sergeant top budgeted base salary ($145,788 in FY2026 - 23.12% above Patrol Step 7 $118,414.40 and 24.52% above Step 6 $117,083.20; the four Police Sergeants in FY2026 are budgeted at $137,327, $139,317, $141,439, and $145,788 per Village PA 97-0609 Budgeted Compensation report; Deputy Chief is $160,747)</t>
        </is>
      </c>
      <c r="L7" s="22" t="inlineStr">
        <is>
          <t>1/1/2024: equity/step adjustment (Step 1 $76,377.60 to Step 7 $110,531.20), 1/1/2025: 3.50%, 1/1/2026: 3.50%</t>
        </is>
      </c>
      <c r="M7" s="22" t="inlineStr">
        <is>
          <t>Top-step continuous service lump sums (Art. XI, Sec. 11.1): 6-14 yrs $1,500/FY; 15+ yrs $2,000/FY; plus Step 7 (Longevity) base step ($118,414.40 in 2026) upon completing 20 yrs of service (Sec. 11.4)</t>
        </is>
      </c>
      <c r="N7" s="22" t="inlineStr">
        <is>
          <t>Specialty assignment stipend $2,000/FY for Traffic Officer, Investigator, MEG, NIPAS, LCMCTF, or MCAT (max one stipend per Sec. 11.2); FTO pay +2 hrs at 1.5x regular rate (= 3 straight-time hrs) per full training shift (Sec. 11.3); Quartermaster uniform issue (Art. XIV) | Schedule/Holidays: 8.25-hour normal workday including 15-min briefing and 30-min paid lunch on a 5-2 / 5-3 rotating schedule in lieu of fixed holidays (Art. VIII, Sec. 8.2 &amp; Lateral Entry Guide); 2.0x double-time pay for hours worked on 4 major holidays (New Year's Day, Independence Day, Thanksgiving, Christmas Day per Sec. 8.11) plus 2 personal days/yr</t>
        </is>
      </c>
    </row>
    <row r="8" ht="22" customHeight="1">
      <c r="A8" s="29" t="inlineStr">
        <is>
          <t>City of Evanston</t>
        </is>
      </c>
      <c r="B8" s="30" t="inlineStr">
        <is>
          <t>Cook</t>
        </is>
      </c>
      <c r="C8" s="31" t="inlineStr">
        <is>
          <t>[Unlock Full Workbook at munibench.com]</t>
        </is>
      </c>
      <c r="D8" s="31" t="inlineStr">
        <is>
          <t>—</t>
        </is>
      </c>
      <c r="E8" s="31" t="inlineStr">
        <is>
          <t>—</t>
        </is>
      </c>
      <c r="F8" s="31" t="inlineStr">
        <is>
          <t>—</t>
        </is>
      </c>
      <c r="G8" s="31" t="inlineStr">
        <is>
          <t>—</t>
        </is>
      </c>
      <c r="H8" s="31" t="inlineStr">
        <is>
          <t>—</t>
        </is>
      </c>
      <c r="I8" s="31" t="inlineStr">
        <is>
          <t>—</t>
        </is>
      </c>
      <c r="J8" s="31" t="inlineStr">
        <is>
          <t>—</t>
        </is>
      </c>
      <c r="K8" s="31" t="inlineStr">
        <is>
          <t>—</t>
        </is>
      </c>
      <c r="L8" s="31" t="inlineStr">
        <is>
          <t>—</t>
        </is>
      </c>
      <c r="M8" s="31" t="inlineStr">
        <is>
          <t>—</t>
        </is>
      </c>
      <c r="N8" s="31" t="inlineStr">
        <is>
          <t>—</t>
        </is>
      </c>
    </row>
    <row r="9" ht="22" customHeight="1">
      <c r="A9" s="29" t="inlineStr">
        <is>
          <t>Village of Lisle</t>
        </is>
      </c>
      <c r="B9" s="30" t="inlineStr">
        <is>
          <t>DuPage</t>
        </is>
      </c>
      <c r="C9" s="31" t="inlineStr">
        <is>
          <t>[Unlock Full Workbook at munibench.com]</t>
        </is>
      </c>
      <c r="D9" s="31" t="inlineStr">
        <is>
          <t>—</t>
        </is>
      </c>
      <c r="E9" s="31" t="inlineStr">
        <is>
          <t>—</t>
        </is>
      </c>
      <c r="F9" s="31" t="inlineStr">
        <is>
          <t>—</t>
        </is>
      </c>
      <c r="G9" s="31" t="inlineStr">
        <is>
          <t>—</t>
        </is>
      </c>
      <c r="H9" s="31" t="inlineStr">
        <is>
          <t>—</t>
        </is>
      </c>
      <c r="I9" s="31" t="inlineStr">
        <is>
          <t>—</t>
        </is>
      </c>
      <c r="J9" s="31" t="inlineStr">
        <is>
          <t>—</t>
        </is>
      </c>
      <c r="K9" s="31" t="inlineStr">
        <is>
          <t>—</t>
        </is>
      </c>
      <c r="L9" s="31" t="inlineStr">
        <is>
          <t>—</t>
        </is>
      </c>
      <c r="M9" s="31" t="inlineStr">
        <is>
          <t>—</t>
        </is>
      </c>
      <c r="N9" s="31" t="inlineStr">
        <is>
          <t>—</t>
        </is>
      </c>
    </row>
    <row r="10" ht="22" customHeight="1">
      <c r="A10" s="29" t="inlineStr">
        <is>
          <t>Village of River Forest</t>
        </is>
      </c>
      <c r="B10" s="30" t="inlineStr">
        <is>
          <t>Cook</t>
        </is>
      </c>
      <c r="C10" s="31" t="inlineStr">
        <is>
          <t>[Unlock Full Workbook at munibench.com]</t>
        </is>
      </c>
      <c r="D10" s="31" t="inlineStr">
        <is>
          <t>—</t>
        </is>
      </c>
      <c r="E10" s="31" t="inlineStr">
        <is>
          <t>—</t>
        </is>
      </c>
      <c r="F10" s="31" t="inlineStr">
        <is>
          <t>—</t>
        </is>
      </c>
      <c r="G10" s="31" t="inlineStr">
        <is>
          <t>—</t>
        </is>
      </c>
      <c r="H10" s="31" t="inlineStr">
        <is>
          <t>—</t>
        </is>
      </c>
      <c r="I10" s="31" t="inlineStr">
        <is>
          <t>—</t>
        </is>
      </c>
      <c r="J10" s="31" t="inlineStr">
        <is>
          <t>—</t>
        </is>
      </c>
      <c r="K10" s="31" t="inlineStr">
        <is>
          <t>—</t>
        </is>
      </c>
      <c r="L10" s="31" t="inlineStr">
        <is>
          <t>—</t>
        </is>
      </c>
      <c r="M10" s="31" t="inlineStr">
        <is>
          <t>—</t>
        </is>
      </c>
      <c r="N10" s="31" t="inlineStr">
        <is>
          <t>—</t>
        </is>
      </c>
    </row>
    <row r="11" ht="22" customHeight="1">
      <c r="A11" s="29" t="inlineStr">
        <is>
          <t>Village of Northbrook</t>
        </is>
      </c>
      <c r="B11" s="30" t="inlineStr">
        <is>
          <t>Cook</t>
        </is>
      </c>
      <c r="C11" s="31" t="inlineStr">
        <is>
          <t>[Unlock Full Workbook at munibench.com]</t>
        </is>
      </c>
      <c r="D11" s="31" t="inlineStr">
        <is>
          <t>—</t>
        </is>
      </c>
      <c r="E11" s="31" t="inlineStr">
        <is>
          <t>—</t>
        </is>
      </c>
      <c r="F11" s="31" t="inlineStr">
        <is>
          <t>—</t>
        </is>
      </c>
      <c r="G11" s="31" t="inlineStr">
        <is>
          <t>—</t>
        </is>
      </c>
      <c r="H11" s="31" t="inlineStr">
        <is>
          <t>—</t>
        </is>
      </c>
      <c r="I11" s="31" t="inlineStr">
        <is>
          <t>—</t>
        </is>
      </c>
      <c r="J11" s="31" t="inlineStr">
        <is>
          <t>—</t>
        </is>
      </c>
      <c r="K11" s="31" t="inlineStr">
        <is>
          <t>—</t>
        </is>
      </c>
      <c r="L11" s="31" t="inlineStr">
        <is>
          <t>—</t>
        </is>
      </c>
      <c r="M11" s="31" t="inlineStr">
        <is>
          <t>—</t>
        </is>
      </c>
      <c r="N11" s="31" t="inlineStr">
        <is>
          <t>—</t>
        </is>
      </c>
    </row>
    <row r="12" ht="22" customHeight="1">
      <c r="A12" s="29" t="inlineStr">
        <is>
          <t>Village of Vernon Hills</t>
        </is>
      </c>
      <c r="B12" s="30" t="inlineStr">
        <is>
          <t>Lake</t>
        </is>
      </c>
      <c r="C12" s="31" t="inlineStr">
        <is>
          <t>[Unlock Full Workbook at munibench.com]</t>
        </is>
      </c>
      <c r="D12" s="31" t="inlineStr">
        <is>
          <t>—</t>
        </is>
      </c>
      <c r="E12" s="31" t="inlineStr">
        <is>
          <t>—</t>
        </is>
      </c>
      <c r="F12" s="31" t="inlineStr">
        <is>
          <t>—</t>
        </is>
      </c>
      <c r="G12" s="31" t="inlineStr">
        <is>
          <t>—</t>
        </is>
      </c>
      <c r="H12" s="31" t="inlineStr">
        <is>
          <t>—</t>
        </is>
      </c>
      <c r="I12" s="31" t="inlineStr">
        <is>
          <t>—</t>
        </is>
      </c>
      <c r="J12" s="31" t="inlineStr">
        <is>
          <t>—</t>
        </is>
      </c>
      <c r="K12" s="31" t="inlineStr">
        <is>
          <t>—</t>
        </is>
      </c>
      <c r="L12" s="31" t="inlineStr">
        <is>
          <t>—</t>
        </is>
      </c>
      <c r="M12" s="31" t="inlineStr">
        <is>
          <t>—</t>
        </is>
      </c>
      <c r="N12" s="31" t="inlineStr">
        <is>
          <t>—</t>
        </is>
      </c>
    </row>
  </sheetData>
  <autoFilter ref="A4:N7"/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22" customWidth="1" min="4" max="4"/>
    <col width="26" customWidth="1" min="5" max="5"/>
    <col width="16" customWidth="1" min="6" max="6"/>
  </cols>
  <sheetData>
    <row r="1" ht="28" customHeight="1">
      <c r="A1" s="1" t="inlineStr">
        <is>
          <t>MuniBench  |  3-Year Collective Bargaining Proposal Cost Calculator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unit's current base payroll and proposed COLA % in the blue input cells to model compounding budget impact.</t>
        </is>
      </c>
      <c r="B2" s="4" t="n"/>
      <c r="C2" s="4" t="n"/>
      <c r="D2" s="4" t="n"/>
      <c r="E2" s="4" t="n"/>
      <c r="F2" s="4" t="n"/>
    </row>
    <row r="4">
      <c r="A4" s="5" t="inlineStr">
        <is>
          <t>Model Inputs (Editable)</t>
        </is>
      </c>
    </row>
    <row r="5">
      <c r="A5" s="15" t="inlineStr">
        <is>
          <t>Bargaining Unit FTE Headcount</t>
        </is>
      </c>
      <c r="B5" s="32" t="n">
        <v>28</v>
      </c>
    </row>
    <row r="6">
      <c r="A6" s="15" t="inlineStr">
        <is>
          <t>Current Total Unit Base Payroll ($)</t>
        </is>
      </c>
      <c r="B6" s="9" t="n">
        <v>3150000</v>
      </c>
    </row>
    <row r="7">
      <c r="A7" s="15" t="inlineStr">
        <is>
          <t>Proposed Year 1 COLA (%)</t>
        </is>
      </c>
      <c r="B7" s="33" t="n">
        <v>0.0325</v>
      </c>
    </row>
    <row r="8">
      <c r="A8" s="15" t="inlineStr">
        <is>
          <t>Proposed Year 2 COLA (%)</t>
        </is>
      </c>
      <c r="B8" s="33" t="n">
        <v>0.0325</v>
      </c>
    </row>
    <row r="9">
      <c r="A9" s="15" t="inlineStr">
        <is>
          <t>Proposed Year 3 COLA (%)</t>
        </is>
      </c>
      <c r="B9" s="33" t="n">
        <v>0.03</v>
      </c>
    </row>
    <row r="10">
      <c r="A10" s="15" t="inlineStr">
        <is>
          <t>Annual Step / Stipend Adjustment ($)</t>
        </is>
      </c>
      <c r="B10" s="9" t="n">
        <v>25000</v>
      </c>
    </row>
    <row r="12">
      <c r="A12" s="5" t="inlineStr">
        <is>
          <t>Projected Multi-Year Payroll Impact</t>
        </is>
      </c>
    </row>
    <row r="13">
      <c r="A13" s="12" t="inlineStr">
        <is>
          <t>Contract Year</t>
        </is>
      </c>
      <c r="B13" s="12" t="inlineStr">
        <is>
          <t>Projected Base Payroll</t>
        </is>
      </c>
      <c r="C13" s="12" t="inlineStr">
        <is>
          <t>Incremental New Cost vs. Baseline</t>
        </is>
      </c>
      <c r="D13" s="12" t="inlineStr">
        <is>
          <t>Average Base per FTE</t>
        </is>
      </c>
      <c r="E13" s="12" t="inlineStr">
        <is>
          <t>Compounded % Above Baseline</t>
        </is>
      </c>
    </row>
    <row r="14">
      <c r="A14" s="13" t="inlineStr">
        <is>
          <t>Year 1</t>
        </is>
      </c>
      <c r="B14" s="34">
        <f>B6*(1+B7)+B10</f>
        <v/>
      </c>
      <c r="C14" s="34">
        <f>B14-$B$6</f>
        <v/>
      </c>
      <c r="D14" s="34">
        <f>B14/$B$5</f>
        <v/>
      </c>
      <c r="E14" s="35">
        <f>(B14-$B$6)/$B$6</f>
        <v/>
      </c>
    </row>
    <row r="15">
      <c r="A15" s="13" t="inlineStr">
        <is>
          <t>Year 2</t>
        </is>
      </c>
      <c r="B15" s="34">
        <f>B14*(1+B8)+B10</f>
        <v/>
      </c>
      <c r="C15" s="34">
        <f>B15-$B$6</f>
        <v/>
      </c>
      <c r="D15" s="34">
        <f>B15/$B$5</f>
        <v/>
      </c>
      <c r="E15" s="35">
        <f>(B15-$B$6)/$B$6</f>
        <v/>
      </c>
    </row>
    <row r="16">
      <c r="A16" s="13" t="inlineStr">
        <is>
          <t>Year 3</t>
        </is>
      </c>
      <c r="B16" s="34">
        <f>B15*(1+B9)+B10</f>
        <v/>
      </c>
      <c r="C16" s="34">
        <f>B16-$B$6</f>
        <v/>
      </c>
      <c r="D16" s="34">
        <f>B16/$B$5</f>
        <v/>
      </c>
      <c r="E16" s="35">
        <f>(B16-$B$6)/$B$6</f>
        <v/>
      </c>
    </row>
    <row r="17">
      <c r="A17" s="36" t="inlineStr">
        <is>
          <t>3-Year Cumulative New Spend</t>
        </is>
      </c>
      <c r="B17" s="37">
        <f>SUM(B14:B16)</f>
        <v/>
      </c>
      <c r="C17" s="37">
        <f>SUM(C14:C16)</f>
        <v/>
      </c>
      <c r="D17" s="36" t="inlineStr">
        <is>
          <t>—</t>
        </is>
      </c>
      <c r="E17" s="38">
        <f>(B16-$B$6)/$B$6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4" customWidth="1" min="3" max="3"/>
    <col width="28" customWidth="1" min="4" max="4"/>
    <col width="60" customWidth="1" min="5" max="5"/>
  </cols>
  <sheetData>
    <row r="1" ht="28" customHeight="1">
      <c r="A1" s="1" t="inlineStr">
        <is>
          <t>MuniBench  |  Official Public Record Citations &amp; Source Agreements</t>
        </is>
      </c>
      <c r="B1" s="2" t="n"/>
      <c r="C1" s="2" t="n"/>
      <c r="D1" s="2" t="n"/>
      <c r="E1" s="2" t="n"/>
    </row>
    <row r="2" ht="20" customHeight="1">
      <c r="A2" s="3" t="inlineStr">
        <is>
          <t>Every row traces directly to an executed municipal CBA or state public employment filing.</t>
        </is>
      </c>
      <c r="B2" s="4" t="n"/>
      <c r="C2" s="4" t="n"/>
      <c r="D2" s="4" t="n"/>
      <c r="E2" s="4" t="n"/>
    </row>
    <row r="4">
      <c r="A4" s="12" t="inlineStr">
        <is>
          <t>Municipality</t>
        </is>
      </c>
      <c r="B4" s="12" t="inlineStr">
        <is>
          <t>Union / Bargaining Unit</t>
        </is>
      </c>
      <c r="C4" s="12" t="inlineStr">
        <is>
          <t>Contract Term</t>
        </is>
      </c>
      <c r="D4" s="12" t="inlineStr">
        <is>
          <t>Section / Schedule Citation</t>
        </is>
      </c>
      <c r="E4" s="12" t="inlineStr">
        <is>
          <t>Official Public Document URL</t>
        </is>
      </c>
    </row>
    <row r="5">
      <c r="A5" s="39" t="inlineStr">
        <is>
          <t>Village of Downers Grove</t>
        </is>
      </c>
      <c r="B5" s="39" t="inlineStr">
        <is>
          <t>Illinois FOP Labor Council / Downers Grove Lodge No. 73 (Patrol) &amp; Lodge No. 73-2 (Sergeants)</t>
        </is>
      </c>
      <c r="C5" s="39" t="inlineStr">
        <is>
          <t>2024-05-01 to 2027-04-30</t>
        </is>
      </c>
      <c r="D5" s="39" t="inlineStr">
        <is>
          <t>Downers Grove FOP Lodge 73 Patrol CBA (2024-2027): Preamble, Art. 20 Sec. B Hours, Art. 21 Sec. A Holidays, Art. 23 Sec. A Clothing, Art. 26 Sec. A-C Wages &amp; Performance Bonus, Art. 29 Tuition, Art. 33 Term; Companion FOP Lodge 73-2 Sergeants CBA (PDSergeants_2025-2028.pdf, eff. 5/1/2025-4/30/2028)</t>
        </is>
      </c>
      <c r="E5" s="40" t="inlineStr">
        <is>
          <t>https://cdn.downers.us/public/docs/laborContracts/PD_2024-2027.pdf</t>
        </is>
      </c>
    </row>
    <row r="6">
      <c r="A6" s="39" t="inlineStr">
        <is>
          <t>Village of Romeoville</t>
        </is>
      </c>
      <c r="B6" s="39" t="inlineStr">
        <is>
          <t>Metropolitan Alliance of Police (MAP), Romeoville Chapter #1006 (Patrol Officers &amp; Sergeants)</t>
        </is>
      </c>
      <c r="C6" s="39" t="inlineStr">
        <is>
          <t>2023-05-01 to 2027-04-30</t>
        </is>
      </c>
      <c r="D6" s="39" t="inlineStr">
        <is>
          <t>Art. I Sec. 1.1 Recognition (p. 1), Art. XI Sec. 11.2 Hours, Sec. 11.3A Court Stipend &amp; Sec. 11.5 Holidays, Art. XIX Sec. 19.1-19.4 Uniforms &amp; Body Armor (pp. 48-49), Art. XXI Sec. 21.1 Wage Schedules &amp; Degree/Military Pay (pp. 50-53), Sec. 21.2A-C Longevity, Specialty &amp; Sergeant Stipends</t>
        </is>
      </c>
      <c r="E6" s="40" t="inlineStr">
        <is>
          <t>https://romeoville.org/DocumentCenter/View/14725/24-1904-MAP-Agreement-23-27</t>
        </is>
      </c>
    </row>
    <row r="7">
      <c r="A7" s="39" t="inlineStr">
        <is>
          <t>Village of Lake Zurich</t>
        </is>
      </c>
      <c r="B7" s="39" t="inlineStr">
        <is>
          <t>Fraternal Order of Police, Lake Zurich Lodge #190-1 &amp; Illinois FOP Labor Council (Patrol Officers; Sergeants on Village Supervisory Schedule)</t>
        </is>
      </c>
      <c r="C7" s="39" t="inlineStr">
        <is>
          <t>2024-01-01 to 2026-12-31</t>
        </is>
      </c>
      <c r="D7" s="39" t="inlineStr">
        <is>
          <t>Lake Zurich FOP Lodge #190-1 Patrol CBA (2024-2026): Art. VIII Sec. 8.2 Workday &amp; Sec. 8.11 Holiday Double-Time, Art. XI Sec. 11.1-11.4 Salary Table, Longevity &amp; Stipends; Village of Lake Zurich FY2026 Budgeted Compensation per PA 97-0609 (DocumentCenter/View/14094/Compensation-Package-Fiscal-26-Budget)</t>
        </is>
      </c>
      <c r="E7" s="40" t="inlineStr">
        <is>
          <t>https://lakezurich.org/DocumentCenter/View/12487/FOP-1-CBA-2024-2026</t>
        </is>
      </c>
    </row>
  </sheetData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2026-11-05T19:41:03Z</dcterms:created>
  <dcterms:modified xsi:type="dcterms:W3CDTF">2026-11-05T19:41:03Z</dcterms:modified>
</cp:coreProperties>
</file>