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ecutive Summary" sheetId="1" state="visible" r:id="rId1"/>
    <sheet name="Peer Comparison Matrix" sheetId="2" state="visible" r:id="rId2"/>
    <sheet name="Bargaining Cost Calculator" sheetId="3" state="visible" r:id="rId3"/>
    <sheet name="Public Record Sources" sheetId="4" state="visible" r:id="rId4"/>
  </sheets>
  <definedNames>
    <definedName name="_xlnm._FilterDatabase" localSheetId="1" hidden="1">'Peer Comparison Matrix'!$A$4:$N$7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"/>
    <numFmt numFmtId="165" formatCode="+$#,##0;-$#,##0;$0"/>
    <numFmt numFmtId="166" formatCode="+0.0%;-0.0%;0.0%"/>
  </numFmts>
  <fonts count="9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color rgb="00E2E8F0"/>
      <sz val="10"/>
    </font>
    <font>
      <name val="Calibri"/>
      <b val="1"/>
      <color rgb="000E1726"/>
      <sz val="11"/>
    </font>
    <font>
      <name val="Calibri"/>
      <b val="1"/>
      <color rgb="000E1726"/>
      <sz val="10"/>
    </font>
    <font>
      <name val="Calibri"/>
      <color rgb="000E1726"/>
      <sz val="10"/>
    </font>
    <font>
      <name val="Calibri"/>
      <b val="1"/>
      <color rgb="00136F46"/>
      <sz val="10"/>
    </font>
    <font>
      <name val="Calibri"/>
      <i val="1"/>
      <color rgb="0064748B"/>
      <sz val="9"/>
    </font>
    <font>
      <name val="Calibri"/>
      <color rgb="00154B9B"/>
      <sz val="10"/>
      <u val="single"/>
    </font>
  </fonts>
  <fills count="9">
    <fill>
      <patternFill/>
    </fill>
    <fill>
      <patternFill patternType="gray125"/>
    </fill>
    <fill>
      <patternFill patternType="solid">
        <fgColor rgb="000E1726"/>
      </patternFill>
    </fill>
    <fill>
      <patternFill patternType="solid">
        <fgColor rgb="00154B9B"/>
      </patternFill>
    </fill>
    <fill>
      <patternFill patternType="solid">
        <fgColor rgb="00E8EEF6"/>
      </patternFill>
    </fill>
    <fill>
      <patternFill patternType="solid">
        <fgColor rgb="00EEF4FF"/>
      </patternFill>
    </fill>
    <fill>
      <patternFill patternType="solid">
        <fgColor rgb="00ECFDF3"/>
      </patternFill>
    </fill>
    <fill>
      <patternFill patternType="solid">
        <fgColor rgb="00F8FAFC"/>
      </patternFill>
    </fill>
    <fill>
      <patternFill patternType="solid">
        <fgColor rgb="00F1F5F9"/>
      </patternFill>
    </fill>
  </fills>
  <borders count="3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medium">
        <color rgb="00154B9B"/>
      </left>
      <right style="medium">
        <color rgb="00154B9B"/>
      </right>
      <top style="medium">
        <color rgb="00154B9B"/>
      </top>
      <bottom style="medium">
        <color rgb="00154B9B"/>
      </bottom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3" fillId="0" borderId="0" pivotButton="0" quotePrefix="0" xfId="0"/>
    <xf numFmtId="0" fontId="4" fillId="4" borderId="1" applyAlignment="1" pivotButton="0" quotePrefix="0" xfId="0">
      <alignment horizontal="left" wrapText="1"/>
    </xf>
    <xf numFmtId="0" fontId="4" fillId="4" borderId="1" applyAlignment="1" pivotButton="0" quotePrefix="0" xfId="0">
      <alignment horizontal="center" wrapText="1"/>
    </xf>
    <xf numFmtId="0" fontId="4" fillId="5" borderId="2" pivotButton="0" quotePrefix="0" xfId="0"/>
    <xf numFmtId="164" fontId="4" fillId="5" borderId="2" pivotButton="0" quotePrefix="0" xfId="0"/>
    <xf numFmtId="165" fontId="4" fillId="0" borderId="1" applyAlignment="1" pivotButton="0" quotePrefix="0" xfId="0">
      <alignment horizontal="right"/>
    </xf>
    <xf numFmtId="166" fontId="4" fillId="0" borderId="1" applyAlignment="1" pivotButton="0" quotePrefix="0" xfId="0">
      <alignment horizontal="right"/>
    </xf>
    <xf numFmtId="0" fontId="4" fillId="4" borderId="1" pivotButton="0" quotePrefix="0" xfId="0"/>
    <xf numFmtId="0" fontId="4" fillId="0" borderId="1" pivotButton="0" quotePrefix="0" xfId="0"/>
    <xf numFmtId="1" fontId="5" fillId="0" borderId="1" applyAlignment="1" pivotButton="0" quotePrefix="0" xfId="0">
      <alignment horizontal="right"/>
    </xf>
    <xf numFmtId="0" fontId="5" fillId="0" borderId="1" pivotButton="0" quotePrefix="0" xfId="0"/>
    <xf numFmtId="164" fontId="5" fillId="0" borderId="1" applyAlignment="1" pivotButton="0" quotePrefix="0" xfId="0">
      <alignment horizontal="right"/>
    </xf>
    <xf numFmtId="0" fontId="6" fillId="6" borderId="1" pivotButton="0" quotePrefix="0" xfId="0"/>
    <xf numFmtId="164" fontId="6" fillId="6" borderId="1" applyAlignment="1" pivotButton="0" quotePrefix="0" xfId="0">
      <alignment horizontal="right"/>
    </xf>
    <xf numFmtId="0" fontId="4" fillId="4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right" vertical="center" wrapText="1"/>
    </xf>
    <xf numFmtId="0" fontId="4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164" fontId="5" fillId="0" borderId="1" applyAlignment="1" pivotButton="0" quotePrefix="0" xfId="0">
      <alignment horizontal="right" vertical="top"/>
    </xf>
    <xf numFmtId="0" fontId="5" fillId="0" borderId="1" applyAlignment="1" pivotButton="0" quotePrefix="0" xfId="0">
      <alignment horizontal="center" vertical="top"/>
    </xf>
    <xf numFmtId="0" fontId="4" fillId="7" borderId="1" applyAlignment="1" pivotButton="0" quotePrefix="0" xfId="0">
      <alignment horizontal="left" vertical="top" wrapText="1"/>
    </xf>
    <xf numFmtId="0" fontId="5" fillId="7" borderId="1" applyAlignment="1" pivotButton="0" quotePrefix="0" xfId="0">
      <alignment horizontal="left" vertical="top" wrapText="1"/>
    </xf>
    <xf numFmtId="164" fontId="5" fillId="7" borderId="1" applyAlignment="1" pivotButton="0" quotePrefix="0" xfId="0">
      <alignment horizontal="right" vertical="top"/>
    </xf>
    <xf numFmtId="0" fontId="5" fillId="7" borderId="1" applyAlignment="1" pivotButton="0" quotePrefix="0" xfId="0">
      <alignment horizontal="center" vertical="top"/>
    </xf>
    <xf numFmtId="0" fontId="4" fillId="8" borderId="1" pivotButton="0" quotePrefix="0" xfId="0"/>
    <xf numFmtId="0" fontId="5" fillId="8" borderId="1" pivotButton="0" quotePrefix="0" xfId="0"/>
    <xf numFmtId="0" fontId="7" fillId="8" borderId="1" pivotButton="0" quotePrefix="0" xfId="0"/>
    <xf numFmtId="1" fontId="4" fillId="5" borderId="2" pivotButton="0" quotePrefix="0" xfId="0"/>
    <xf numFmtId="10" fontId="4" fillId="5" borderId="2" pivotButton="0" quotePrefix="0" xfId="0"/>
    <xf numFmtId="164" fontId="5" fillId="0" borderId="1" pivotButton="0" quotePrefix="0" xfId="0"/>
    <xf numFmtId="10" fontId="5" fillId="0" borderId="1" pivotButton="0" quotePrefix="0" xfId="0"/>
    <xf numFmtId="0" fontId="4" fillId="6" borderId="1" pivotButton="0" quotePrefix="0" xfId="0"/>
    <xf numFmtId="164" fontId="4" fillId="6" borderId="1" pivotButton="0" quotePrefix="0" xfId="0"/>
    <xf numFmtId="10" fontId="4" fillId="6" borderId="1" pivotButton="0" quotePrefix="0" xfId="0"/>
    <xf numFmtId="0" fontId="5" fillId="0" borderId="1" applyAlignment="1" pivotButton="0" quotePrefix="0" xfId="0">
      <alignment vertical="top" wrapText="1"/>
    </xf>
    <xf numFmtId="0" fontId="8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hyperlink" Target="https://www.milfordct.us/DocumentCenter/View/3225/Police-Contract-Jul-1-2025-to-Jun-30-2029" TargetMode="External" Id="rId1" /><Relationship Type="http://schemas.openxmlformats.org/officeDocument/2006/relationships/hyperlink" Target="https://www.darienct.gov/DocumentCenter/View/700/Darien-Police-Association-Contract-PDF" TargetMode="External" Id="rId2" /><Relationship Type="http://schemas.openxmlformats.org/officeDocument/2006/relationships/hyperlink" Target="https://www.policeapp.com/Jobs/customer-files/NCPD-Contract.pdf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28" customWidth="1" min="1" max="1"/>
    <col width="20" customWidth="1" min="2" max="2"/>
    <col width="20" customWidth="1" min="3" max="3"/>
    <col width="20" customWidth="1" min="4" max="4"/>
    <col width="24" customWidth="1" min="5" max="5"/>
    <col width="22" customWidth="1" min="6" max="6"/>
  </cols>
  <sheetData>
    <row r="1" ht="28" customHeight="1">
      <c r="A1" s="1" t="inlineStr">
        <is>
          <t>MuniBench  |  Fairfield, New Haven &amp; Hartford Counties, CT: Municipal Police CBA Benchmark</t>
        </is>
      </c>
      <c r="B1" s="2" t="n"/>
      <c r="C1" s="2" t="n"/>
      <c r="D1" s="2" t="n"/>
      <c r="E1" s="2" t="n"/>
      <c r="F1" s="2" t="n"/>
    </row>
    <row r="2" ht="20" customHeight="1">
      <c r="A2" s="3" t="inlineStr">
        <is>
          <t>SAMPLE PREVIEW (3 of 7 Peers Shown)  •  Region: Fairfield, New Haven &amp; Hartford Counties, Connecticut  •  Compiled from Official Public CBAs (munibench.com)</t>
        </is>
      </c>
      <c r="B2" s="4" t="n"/>
      <c r="C2" s="4" t="n"/>
      <c r="D2" s="4" t="n"/>
      <c r="E2" s="4" t="n"/>
      <c r="F2" s="4" t="n"/>
    </row>
    <row r="4">
      <c r="A4" s="5" t="inlineStr">
        <is>
          <t>1. Self-Benchmark Your Municipality (Type in Blue Cells)</t>
        </is>
      </c>
    </row>
    <row r="5">
      <c r="A5" s="6" t="inlineStr">
        <is>
          <t>Your Municipality</t>
        </is>
      </c>
      <c r="B5" s="7" t="inlineStr">
        <is>
          <t>Entry / Step 1 Pay</t>
        </is>
      </c>
      <c r="C5" s="7" t="inlineStr">
        <is>
          <t>Top Step Base Pay</t>
        </is>
      </c>
      <c r="D5" s="7" t="inlineStr">
        <is>
          <t>Supervisor Base Pay</t>
        </is>
      </c>
      <c r="E5" s="7" t="inlineStr">
        <is>
          <t>Top Step $ vs. Median</t>
        </is>
      </c>
      <c r="F5" s="7" t="inlineStr">
        <is>
          <t>Top Step % vs. Median</t>
        </is>
      </c>
    </row>
    <row r="6">
      <c r="A6" s="8" t="inlineStr">
        <is>
          <t>Enter Your Town</t>
        </is>
      </c>
      <c r="B6" s="9" t="n"/>
      <c r="C6" s="9" t="n"/>
      <c r="D6" s="9" t="n"/>
      <c r="E6" s="10">
        <f>IF(ISNUMBER(C6), C6-C13, "Enter C6")</f>
        <v/>
      </c>
      <c r="F6" s="11">
        <f>IF(ISNUMBER(C6), (C6-C13)/C13, "Enter C6")</f>
        <v/>
      </c>
    </row>
    <row r="8">
      <c r="A8" s="5" t="inlineStr">
        <is>
          <t>2. Peer Group Compensation Quartiles (Live Formulas from Matrix)</t>
        </is>
      </c>
    </row>
    <row r="9">
      <c r="A9" s="12" t="inlineStr">
        <is>
          <t>Statistic</t>
        </is>
      </c>
      <c r="B9" s="12" t="inlineStr">
        <is>
          <t>Entry / Academy Pay</t>
        </is>
      </c>
      <c r="C9" s="12" t="inlineStr">
        <is>
          <t>Top Step Base Pay</t>
        </is>
      </c>
      <c r="D9" s="12" t="inlineStr">
        <is>
          <t>Supervisor Base Pay</t>
        </is>
      </c>
      <c r="E9" s="12" t="inlineStr">
        <is>
          <t>Notes</t>
        </is>
      </c>
    </row>
    <row r="10">
      <c r="A10" s="13" t="inlineStr">
        <is>
          <t>Verified Peer Count</t>
        </is>
      </c>
      <c r="B10" s="14">
        <f>COUNT('Peer Comparison Matrix'!H5:H7)</f>
        <v/>
      </c>
      <c r="C10" s="14">
        <f>COUNT('Peer Comparison Matrix'!H5:H7)</f>
        <v/>
      </c>
      <c r="D10" s="14">
        <f>COUNT('Peer Comparison Matrix'!J5:J7)</f>
        <v/>
      </c>
      <c r="E10" s="15" t="inlineStr">
        <is>
          <t>Municipalities with numeric rate on Matrix tab</t>
        </is>
      </c>
    </row>
    <row r="11">
      <c r="A11" s="13" t="inlineStr">
        <is>
          <t>Minimum</t>
        </is>
      </c>
      <c r="B11" s="16">
        <f>MIN('Peer Comparison Matrix'!F5:F7)</f>
        <v/>
      </c>
      <c r="C11" s="16">
        <f>MIN('Peer Comparison Matrix'!H5:H7)</f>
        <v/>
      </c>
      <c r="D11" s="16">
        <f>MIN('Peer Comparison Matrix'!J5:J7)</f>
        <v/>
      </c>
      <c r="E11" s="15" t="inlineStr">
        <is>
          <t>Lowest scheduled base rate in peer set</t>
        </is>
      </c>
    </row>
    <row r="12">
      <c r="A12" s="13" t="inlineStr">
        <is>
          <t>25th Percentile</t>
        </is>
      </c>
      <c r="B12" s="16">
        <f>PERCENTILE.INC('Peer Comparison Matrix'!F5:F7,0.25)</f>
        <v/>
      </c>
      <c r="C12" s="16">
        <f>PERCENTILE.INC('Peer Comparison Matrix'!H5:H7,0.25)</f>
        <v/>
      </c>
      <c r="D12" s="16">
        <f>PERCENTILE.INC('Peer Comparison Matrix'!J5:J7,0.25)</f>
        <v/>
      </c>
      <c r="E12" s="15" t="inlineStr">
        <is>
          <t>Lower quartile benchmark</t>
        </is>
      </c>
    </row>
    <row r="13">
      <c r="A13" s="17" t="inlineStr">
        <is>
          <t>Peer Group Median (50th)</t>
        </is>
      </c>
      <c r="B13" s="18">
        <f>MEDIAN('Peer Comparison Matrix'!F5:F7)</f>
        <v/>
      </c>
      <c r="C13" s="18">
        <f>MEDIAN('Peer Comparison Matrix'!H5:H7)</f>
        <v/>
      </c>
      <c r="D13" s="18">
        <f>MEDIAN('Peer Comparison Matrix'!J5:J7)</f>
        <v/>
      </c>
      <c r="E13" s="17" t="inlineStr">
        <is>
          <t>Primary arbitration &amp; bargaining midpoint</t>
        </is>
      </c>
    </row>
    <row r="14">
      <c r="A14" s="13" t="inlineStr">
        <is>
          <t>Peer Group Mean (Average)</t>
        </is>
      </c>
      <c r="B14" s="16">
        <f>AVERAGE('Peer Comparison Matrix'!F5:F7)</f>
        <v/>
      </c>
      <c r="C14" s="16">
        <f>AVERAGE('Peer Comparison Matrix'!H5:H7)</f>
        <v/>
      </c>
      <c r="D14" s="16">
        <f>AVERAGE('Peer Comparison Matrix'!J5:J7)</f>
        <v/>
      </c>
      <c r="E14" s="15" t="inlineStr">
        <is>
          <t>Unweighted peer arithmetic mean</t>
        </is>
      </c>
    </row>
    <row r="15">
      <c r="A15" s="13" t="inlineStr">
        <is>
          <t>75th Percentile</t>
        </is>
      </c>
      <c r="B15" s="16">
        <f>PERCENTILE.INC('Peer Comparison Matrix'!F5:F7,0.75)</f>
        <v/>
      </c>
      <c r="C15" s="16">
        <f>PERCENTILE.INC('Peer Comparison Matrix'!H5:H7,0.75)</f>
        <v/>
      </c>
      <c r="D15" s="16">
        <f>PERCENTILE.INC('Peer Comparison Matrix'!J5:J7,0.75)</f>
        <v/>
      </c>
      <c r="E15" s="15" t="inlineStr">
        <is>
          <t>Upper quartile competitive target</t>
        </is>
      </c>
    </row>
    <row r="16">
      <c r="A16" s="13" t="inlineStr">
        <is>
          <t>Maximum</t>
        </is>
      </c>
      <c r="B16" s="16">
        <f>MAX('Peer Comparison Matrix'!F5:F7)</f>
        <v/>
      </c>
      <c r="C16" s="16">
        <f>MAX('Peer Comparison Matrix'!H5:H7)</f>
        <v/>
      </c>
      <c r="D16" s="16">
        <f>MAX('Peer Comparison Matrix'!J5:J7)</f>
        <v/>
      </c>
      <c r="E16" s="15" t="inlineStr">
        <is>
          <t>Highest scheduled base rate in peer set</t>
        </is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1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4" customWidth="1" min="2" max="2"/>
    <col width="24" customWidth="1" min="3" max="3"/>
    <col width="14" customWidth="1" min="4" max="4"/>
    <col width="14" customWidth="1" min="5" max="5"/>
    <col width="16" customWidth="1" min="6" max="6"/>
    <col width="20" customWidth="1" min="7" max="7"/>
    <col width="16" customWidth="1" min="8" max="8"/>
    <col width="12" customWidth="1" min="9" max="9"/>
    <col width="16" customWidth="1" min="10" max="10"/>
    <col width="16" customWidth="1" min="11" max="11"/>
    <col width="28" customWidth="1" min="12" max="12"/>
    <col width="34" customWidth="1" min="13" max="13"/>
    <col width="38" customWidth="1" min="14" max="14"/>
  </cols>
  <sheetData>
    <row r="1" ht="28" customHeight="1">
      <c r="A1" s="1" t="inlineStr">
        <is>
          <t>MuniBench  |  Fairfield, New Haven &amp; Hartford Counties, CT: Municipal Police CBA Benchmark — Detailed CBA Matrix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</row>
    <row r="2" ht="20" customHeight="1">
      <c r="A2" s="3" t="inlineStr">
        <is>
          <t>Unit: Police (UPSEU / AFSCME / IBPO)  •  Basis: Annual Base Salary (USD)  •  Every figure verified against signed public agreements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  <c r="M2" s="4" t="n"/>
      <c r="N2" s="4" t="n"/>
    </row>
    <row r="4" ht="26" customHeight="1">
      <c r="A4" s="19" t="inlineStr">
        <is>
          <t>Municipality</t>
        </is>
      </c>
      <c r="B4" s="19" t="inlineStr">
        <is>
          <t>County</t>
        </is>
      </c>
      <c r="C4" s="19" t="inlineStr">
        <is>
          <t>Union / Local</t>
        </is>
      </c>
      <c r="D4" s="19" t="inlineStr">
        <is>
          <t>Contract Start</t>
        </is>
      </c>
      <c r="E4" s="19" t="inlineStr">
        <is>
          <t>Contract End</t>
        </is>
      </c>
      <c r="F4" s="20" t="inlineStr">
        <is>
          <t>Entry / Step 1 Pay</t>
        </is>
      </c>
      <c r="G4" s="19" t="inlineStr">
        <is>
          <t>Entry Step Basis</t>
        </is>
      </c>
      <c r="H4" s="20" t="inlineStr">
        <is>
          <t>Top Step Base Pay</t>
        </is>
      </c>
      <c r="I4" s="20" t="inlineStr">
        <is>
          <t>Steps to Top</t>
        </is>
      </c>
      <c r="J4" s="20" t="inlineStr">
        <is>
          <t>Supervisor Pay</t>
        </is>
      </c>
      <c r="K4" s="19" t="inlineStr">
        <is>
          <t>Supervisor Rank</t>
        </is>
      </c>
      <c r="L4" s="19" t="inlineStr">
        <is>
          <t>Annual COLA % Schedule</t>
        </is>
      </c>
      <c r="M4" s="19" t="inlineStr">
        <is>
          <t>Longevity Terms</t>
        </is>
      </c>
      <c r="N4" s="19" t="inlineStr">
        <is>
          <t>Stipends, Allowances &amp; Schedule</t>
        </is>
      </c>
    </row>
    <row r="5" ht="34" customHeight="1">
      <c r="A5" s="21" t="inlineStr">
        <is>
          <t>Milford City</t>
        </is>
      </c>
      <c r="B5" s="22" t="inlineStr">
        <is>
          <t>New Haven</t>
        </is>
      </c>
      <c r="C5" s="22" t="inlineStr">
        <is>
          <t>Milford Connecticut Police Department Employees Police Union, Inc.</t>
        </is>
      </c>
      <c r="D5" s="22" t="inlineStr">
        <is>
          <t>2025-07-01</t>
        </is>
      </c>
      <c r="E5" s="22" t="inlineStr">
        <is>
          <t>2029-06-30</t>
        </is>
      </c>
      <c r="F5" s="23" t="n">
        <v>86249.28</v>
      </c>
      <c r="G5" s="22" t="inlineStr">
        <is>
          <t>Patrol Officer Grade P-01 Step 0 effective 7/1/2026 ($1,658.64/wk x 52 wks on 40-hr/wk schedule; 5-step P-01 table eff. 7/1/2026: Step 0 $86,249.28 [$1,658.64/wk], Step 1 $88,815.48 [$1,707.99/wk], Step 2 $91,385.84 [$1,757.42/wk], Step 3 $97,019.00 [$1,865.75/wk], Step 4 $99,974.68 [$1,922.59/wk]; advances to $102,974.04 on 7/1/2027 and $105,548.56 on 7/1/2028)</t>
        </is>
      </c>
      <c r="H5" s="23" t="n">
        <v>99974.67999999999</v>
      </c>
      <c r="I5" s="24" t="n">
        <v>5</v>
      </c>
      <c r="J5" s="23" t="n">
        <v>107504.8</v>
      </c>
      <c r="K5" s="22" t="inlineStr">
        <is>
          <t>Police Sergeant Grade P-02 Step 1 top rate ($107,504.80 [$2,067.40/wk x 52] eff. 7/1/2026 - 7.53% above Step 4 Patrol Officer; Sergeant Step 0 $105,422.20 [$2,027.35/wk]; Lieutenant P-03 Step 1 $121,057.04 [$2,328.02/wk]; Captain P-04 Step 1 $128,486.80 [$2,470.90/wk])</t>
        </is>
      </c>
      <c r="L5" s="22" t="inlineStr">
        <is>
          <t>FY2025-26 (upon 9/9/2025 ratification): 3.00% + step contraction, 7/1/2026: 3.00%, 7/1/2027: 3.00%, 7/1/2028: 2.50%</t>
        </is>
      </c>
      <c r="M5" s="22" t="inlineStr">
        <is>
          <t>Annual lump sum within 30 days of anniversary (Art. VI, Sec. 6): 10+ yrs 2.5% of base salary, 15+ yrs 3.0%, 20+ yrs 3.5%, 25+ yrs 4.0%, 30+ yrs 5.0%</t>
        </is>
      </c>
      <c r="N5" s="22" t="inlineStr">
        <is>
          <t>Shift differential (Art. VI, Sec. 2): 1.25% of top Patrol hourly rate (3pm-11pm / 4pm-12am), 1.50% (11pm-7am / 12am-8am), plus 1.25% Sunday/Holiday differential; Cleaning allowance $500/yr (Art. XVIII, Sec. 5); Detective clothing $400/yr (Art. XVIII, Sec. 1); Education bonus (Art. XXII, Sec. 14): Associate's $250, Bachelor's $500, Master's $1,500 + $75/yr book allowance; AED certification $250/yr (Art. VI, Sec. 8); Productivity incentive $300/yr for pre-ratification hires (Art. VI, Sec. 7) | Schedule/Holidays: 40 hours/week on 5-on, 3-off rotation of consecutive 8-hour shifts (Art. V, Sec. 1, p. 4); 13 paid holidays (Art. VII, Sec. 1.A, p. 9)</t>
        </is>
      </c>
    </row>
    <row r="6" ht="34" customHeight="1">
      <c r="A6" s="25" t="inlineStr">
        <is>
          <t>Darien Town</t>
        </is>
      </c>
      <c r="B6" s="26" t="inlineStr">
        <is>
          <t>Fairfield</t>
        </is>
      </c>
      <c r="C6" s="26" t="inlineStr">
        <is>
          <t>Darien Police Association (Patrol Officers, Sergeants &amp; Lieutenants)</t>
        </is>
      </c>
      <c r="D6" s="26" t="inlineStr">
        <is>
          <t>2022-07-01</t>
        </is>
      </c>
      <c r="E6" s="26" t="inlineStr">
        <is>
          <t>2026-06-30</t>
        </is>
      </c>
      <c r="F6" s="27" t="n">
        <v>81703</v>
      </c>
      <c r="G6" s="26" t="inlineStr">
        <is>
          <t>Patrol Officer Step 1 effective 7/1/2025 (5-step annualized schedule in Appendix A for FY2025-26: Step 1 $81,703, Step 2 $82,943, Step 3 $88,392, Step 4 $94,024, Step 5 $111,088; hourly rate calculated on 2,080 annual hours)</t>
        </is>
      </c>
      <c r="H6" s="27" t="n">
        <v>111088</v>
      </c>
      <c r="I6" s="28" t="n">
        <v>5</v>
      </c>
      <c r="J6" s="27" t="n">
        <v>119893</v>
      </c>
      <c r="K6" s="26" t="inlineStr">
        <is>
          <t>Police Sergeant Step 1 ($119,893 eff. 7/1/2025 - 7.93% above Step 5 Patrol Officer on 2-step Sergeant scale where FY2022-23 Step 1 was $109,720 and Step 2 was $113,761; Lieutenant FY2025-26 Step 1 $133,094 and Step 2 $137,511)</t>
        </is>
      </c>
      <c r="L6" s="26" t="inlineStr">
        <is>
          <t>7/1/2022: 2.75% retroactive + $1,500 one-time execution payment, 7/1/2023: 2.75%, 7/1/2024: 3.125%, 7/1/2025: 3.125%</t>
        </is>
      </c>
      <c r="M6" s="26" t="inlineStr">
        <is>
          <t>Annual longevity payment (Sec. 4.06): 10 to &lt;15 yrs $750, 15 to &lt;20 yrs $1,000, 20+ yrs $1,500</t>
        </is>
      </c>
      <c r="N6" s="26" t="inlineStr">
        <is>
          <t>Shift differentials: 6.25% evening shift and 11.25% midnight shift on normal hourly rate (annual salary / 2,080); Detective Bureau and Youth Bureau plainclothes clothing allowance $1,000/FY via direct deposit (Sec. 4.11(a)) plus Town-provided uniform cleaning | Schedule/Holidays: 2,080 annual base hours (40-hour average workweek); 12 recognized paid holidays = 96 holiday hours advanced annually in two 48-hour installments on July 1 and January 1</t>
        </is>
      </c>
    </row>
    <row r="7" ht="34" customHeight="1">
      <c r="A7" s="21" t="inlineStr">
        <is>
          <t>New Canaan Town</t>
        </is>
      </c>
      <c r="B7" s="22" t="inlineStr">
        <is>
          <t>Fairfield</t>
        </is>
      </c>
      <c r="C7" s="22" t="inlineStr">
        <is>
          <t>New Canaan Police Union, National Fraternal Order of Police Lodge 042</t>
        </is>
      </c>
      <c r="D7" s="22" t="inlineStr">
        <is>
          <t>2025-07-01</t>
        </is>
      </c>
      <c r="E7" s="22" t="inlineStr">
        <is>
          <t>2029-06-30</t>
        </is>
      </c>
      <c r="F7" s="23" t="n">
        <v>79917.8</v>
      </c>
      <c r="G7" s="22" t="inlineStr">
        <is>
          <t>Patrol Officer Step 1 effective 7/1/2025 after $0.50/hr base adjustment + 2.50% GWI (5-step Patrol schedule: Step 1 $79,917.80, Step 2 $83,381.92, through Step 5 $111,149.30; schedules increase +2.85% on 7/1/2026, +2.85% on 7/1/2027, and +2.90% on 7/1/2028)</t>
        </is>
      </c>
      <c r="H7" s="23" t="n">
        <v>111149.3</v>
      </c>
      <c r="I7" s="24" t="n">
        <v>5</v>
      </c>
      <c r="J7" s="23" t="n">
        <v>115615.97</v>
      </c>
      <c r="K7" s="22" t="inlineStr">
        <is>
          <t>Police Sergeant Step 4 probationary rate ($115,615.97 eff. 7/1/2025 - 4.02% above Step 5 Patrol Officer; promoted Sergeants enter at Step 4 and advance to Step 5 [$123,159+ in Schedule 1] upon completion of probation per Art. 8, Sec. 7)</t>
        </is>
      </c>
      <c r="L7" s="22" t="inlineStr">
        <is>
          <t>7/1/2025: $0.50/hr base adjustment + 2.50% GWI, 7/1/2026: 2.85%, 7/1/2027: 2.85%, 7/1/2028: 2.90%</t>
        </is>
      </c>
      <c r="M7" s="22" t="inlineStr">
        <is>
          <t>Annual lump-sum longevity paid first payday in December (Art. 12, Sec. 1): 5 yrs $200, 10 yrs $300, 15 yrs $400, 20+ yrs $500</t>
        </is>
      </c>
      <c r="N7" s="22" t="inlineStr">
        <is>
          <t>Evening and night shift differentials; First Responder medical stipend; Education degree stipends and college tuition reimbursement; Uniform and equipment purchase allowance + uniform cleaning allowance; Extra duty rate $91.00/hr | Schedule/Holidays: Full-time rotational patrol shift schedule; 13 paid holidays and up to 24 paid vacation days per year</t>
        </is>
      </c>
    </row>
    <row r="8" ht="22" customHeight="1">
      <c r="A8" s="29" t="inlineStr">
        <is>
          <t>Plainville Town</t>
        </is>
      </c>
      <c r="B8" s="30" t="inlineStr">
        <is>
          <t>Hartford</t>
        </is>
      </c>
      <c r="C8" s="31" t="inlineStr">
        <is>
          <t>[Unlock Full Workbook at munibench.com]</t>
        </is>
      </c>
      <c r="D8" s="31" t="inlineStr">
        <is>
          <t>—</t>
        </is>
      </c>
      <c r="E8" s="31" t="inlineStr">
        <is>
          <t>—</t>
        </is>
      </c>
      <c r="F8" s="31" t="inlineStr">
        <is>
          <t>—</t>
        </is>
      </c>
      <c r="G8" s="31" t="inlineStr">
        <is>
          <t>—</t>
        </is>
      </c>
      <c r="H8" s="31" t="inlineStr">
        <is>
          <t>—</t>
        </is>
      </c>
      <c r="I8" s="31" t="inlineStr">
        <is>
          <t>—</t>
        </is>
      </c>
      <c r="J8" s="31" t="inlineStr">
        <is>
          <t>—</t>
        </is>
      </c>
      <c r="K8" s="31" t="inlineStr">
        <is>
          <t>—</t>
        </is>
      </c>
      <c r="L8" s="31" t="inlineStr">
        <is>
          <t>—</t>
        </is>
      </c>
      <c r="M8" s="31" t="inlineStr">
        <is>
          <t>—</t>
        </is>
      </c>
      <c r="N8" s="31" t="inlineStr">
        <is>
          <t>—</t>
        </is>
      </c>
    </row>
    <row r="9" ht="22" customHeight="1">
      <c r="A9" s="29" t="inlineStr">
        <is>
          <t>Greenwich Town</t>
        </is>
      </c>
      <c r="B9" s="30" t="inlineStr">
        <is>
          <t>Fairfield</t>
        </is>
      </c>
      <c r="C9" s="31" t="inlineStr">
        <is>
          <t>[Unlock Full Workbook at munibench.com]</t>
        </is>
      </c>
      <c r="D9" s="31" t="inlineStr">
        <is>
          <t>—</t>
        </is>
      </c>
      <c r="E9" s="31" t="inlineStr">
        <is>
          <t>—</t>
        </is>
      </c>
      <c r="F9" s="31" t="inlineStr">
        <is>
          <t>—</t>
        </is>
      </c>
      <c r="G9" s="31" t="inlineStr">
        <is>
          <t>—</t>
        </is>
      </c>
      <c r="H9" s="31" t="inlineStr">
        <is>
          <t>—</t>
        </is>
      </c>
      <c r="I9" s="31" t="inlineStr">
        <is>
          <t>—</t>
        </is>
      </c>
      <c r="J9" s="31" t="inlineStr">
        <is>
          <t>—</t>
        </is>
      </c>
      <c r="K9" s="31" t="inlineStr">
        <is>
          <t>—</t>
        </is>
      </c>
      <c r="L9" s="31" t="inlineStr">
        <is>
          <t>—</t>
        </is>
      </c>
      <c r="M9" s="31" t="inlineStr">
        <is>
          <t>—</t>
        </is>
      </c>
      <c r="N9" s="31" t="inlineStr">
        <is>
          <t>—</t>
        </is>
      </c>
    </row>
    <row r="10" ht="22" customHeight="1">
      <c r="A10" s="29" t="inlineStr">
        <is>
          <t>East Hartford Town</t>
        </is>
      </c>
      <c r="B10" s="30" t="inlineStr">
        <is>
          <t>Hartford</t>
        </is>
      </c>
      <c r="C10" s="31" t="inlineStr">
        <is>
          <t>[Unlock Full Workbook at munibench.com]</t>
        </is>
      </c>
      <c r="D10" s="31" t="inlineStr">
        <is>
          <t>—</t>
        </is>
      </c>
      <c r="E10" s="31" t="inlineStr">
        <is>
          <t>—</t>
        </is>
      </c>
      <c r="F10" s="31" t="inlineStr">
        <is>
          <t>—</t>
        </is>
      </c>
      <c r="G10" s="31" t="inlineStr">
        <is>
          <t>—</t>
        </is>
      </c>
      <c r="H10" s="31" t="inlineStr">
        <is>
          <t>—</t>
        </is>
      </c>
      <c r="I10" s="31" t="inlineStr">
        <is>
          <t>—</t>
        </is>
      </c>
      <c r="J10" s="31" t="inlineStr">
        <is>
          <t>—</t>
        </is>
      </c>
      <c r="K10" s="31" t="inlineStr">
        <is>
          <t>—</t>
        </is>
      </c>
      <c r="L10" s="31" t="inlineStr">
        <is>
          <t>—</t>
        </is>
      </c>
      <c r="M10" s="31" t="inlineStr">
        <is>
          <t>—</t>
        </is>
      </c>
      <c r="N10" s="31" t="inlineStr">
        <is>
          <t>—</t>
        </is>
      </c>
    </row>
    <row r="11" ht="22" customHeight="1">
      <c r="A11" s="29" t="inlineStr">
        <is>
          <t>Trumbull Town</t>
        </is>
      </c>
      <c r="B11" s="30" t="inlineStr">
        <is>
          <t>Fairfield</t>
        </is>
      </c>
      <c r="C11" s="31" t="inlineStr">
        <is>
          <t>[Unlock Full Workbook at munibench.com]</t>
        </is>
      </c>
      <c r="D11" s="31" t="inlineStr">
        <is>
          <t>—</t>
        </is>
      </c>
      <c r="E11" s="31" t="inlineStr">
        <is>
          <t>—</t>
        </is>
      </c>
      <c r="F11" s="31" t="inlineStr">
        <is>
          <t>—</t>
        </is>
      </c>
      <c r="G11" s="31" t="inlineStr">
        <is>
          <t>—</t>
        </is>
      </c>
      <c r="H11" s="31" t="inlineStr">
        <is>
          <t>—</t>
        </is>
      </c>
      <c r="I11" s="31" t="inlineStr">
        <is>
          <t>—</t>
        </is>
      </c>
      <c r="J11" s="31" t="inlineStr">
        <is>
          <t>—</t>
        </is>
      </c>
      <c r="K11" s="31" t="inlineStr">
        <is>
          <t>—</t>
        </is>
      </c>
      <c r="L11" s="31" t="inlineStr">
        <is>
          <t>—</t>
        </is>
      </c>
      <c r="M11" s="31" t="inlineStr">
        <is>
          <t>—</t>
        </is>
      </c>
      <c r="N11" s="31" t="inlineStr">
        <is>
          <t>—</t>
        </is>
      </c>
    </row>
  </sheetData>
  <autoFilter ref="A4:N7"/>
  <mergeCells count="2">
    <mergeCell ref="A2:N2"/>
    <mergeCell ref="A1:N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34" customWidth="1" min="1" max="1"/>
    <col width="24" customWidth="1" min="2" max="2"/>
    <col width="28" customWidth="1" min="3" max="3"/>
    <col width="22" customWidth="1" min="4" max="4"/>
    <col width="26" customWidth="1" min="5" max="5"/>
    <col width="16" customWidth="1" min="6" max="6"/>
  </cols>
  <sheetData>
    <row r="1" ht="28" customHeight="1">
      <c r="A1" s="1" t="inlineStr">
        <is>
          <t>MuniBench  |  3-Year Collective Bargaining Proposal Cost Calculator</t>
        </is>
      </c>
      <c r="B1" s="2" t="n"/>
      <c r="C1" s="2" t="n"/>
      <c r="D1" s="2" t="n"/>
      <c r="E1" s="2" t="n"/>
      <c r="F1" s="2" t="n"/>
    </row>
    <row r="2" ht="20" customHeight="1">
      <c r="A2" s="3" t="inlineStr">
        <is>
          <t>Enter your unit's current base payroll and proposed COLA % in the blue input cells to model compounding budget impact.</t>
        </is>
      </c>
      <c r="B2" s="4" t="n"/>
      <c r="C2" s="4" t="n"/>
      <c r="D2" s="4" t="n"/>
      <c r="E2" s="4" t="n"/>
      <c r="F2" s="4" t="n"/>
    </row>
    <row r="4">
      <c r="A4" s="5" t="inlineStr">
        <is>
          <t>Model Inputs (Editable)</t>
        </is>
      </c>
    </row>
    <row r="5">
      <c r="A5" s="15" t="inlineStr">
        <is>
          <t>Bargaining Unit FTE Headcount</t>
        </is>
      </c>
      <c r="B5" s="32" t="n">
        <v>28</v>
      </c>
    </row>
    <row r="6">
      <c r="A6" s="15" t="inlineStr">
        <is>
          <t>Current Total Unit Base Payroll ($)</t>
        </is>
      </c>
      <c r="B6" s="9" t="n">
        <v>3150000</v>
      </c>
    </row>
    <row r="7">
      <c r="A7" s="15" t="inlineStr">
        <is>
          <t>Proposed Year 1 COLA (%)</t>
        </is>
      </c>
      <c r="B7" s="33" t="n">
        <v>0.0325</v>
      </c>
    </row>
    <row r="8">
      <c r="A8" s="15" t="inlineStr">
        <is>
          <t>Proposed Year 2 COLA (%)</t>
        </is>
      </c>
      <c r="B8" s="33" t="n">
        <v>0.0325</v>
      </c>
    </row>
    <row r="9">
      <c r="A9" s="15" t="inlineStr">
        <is>
          <t>Proposed Year 3 COLA (%)</t>
        </is>
      </c>
      <c r="B9" s="33" t="n">
        <v>0.03</v>
      </c>
    </row>
    <row r="10">
      <c r="A10" s="15" t="inlineStr">
        <is>
          <t>Annual Step / Stipend Adjustment ($)</t>
        </is>
      </c>
      <c r="B10" s="9" t="n">
        <v>25000</v>
      </c>
    </row>
    <row r="12">
      <c r="A12" s="5" t="inlineStr">
        <is>
          <t>Projected Multi-Year Payroll Impact</t>
        </is>
      </c>
    </row>
    <row r="13">
      <c r="A13" s="12" t="inlineStr">
        <is>
          <t>Contract Year</t>
        </is>
      </c>
      <c r="B13" s="12" t="inlineStr">
        <is>
          <t>Projected Base Payroll</t>
        </is>
      </c>
      <c r="C13" s="12" t="inlineStr">
        <is>
          <t>Incremental New Cost vs. Baseline</t>
        </is>
      </c>
      <c r="D13" s="12" t="inlineStr">
        <is>
          <t>Average Base per FTE</t>
        </is>
      </c>
      <c r="E13" s="12" t="inlineStr">
        <is>
          <t>Compounded % Above Baseline</t>
        </is>
      </c>
    </row>
    <row r="14">
      <c r="A14" s="13" t="inlineStr">
        <is>
          <t>Year 1</t>
        </is>
      </c>
      <c r="B14" s="34">
        <f>B6*(1+B7)+B10</f>
        <v/>
      </c>
      <c r="C14" s="34">
        <f>B14-$B$6</f>
        <v/>
      </c>
      <c r="D14" s="34">
        <f>B14/$B$5</f>
        <v/>
      </c>
      <c r="E14" s="35">
        <f>(B14-$B$6)/$B$6</f>
        <v/>
      </c>
    </row>
    <row r="15">
      <c r="A15" s="13" t="inlineStr">
        <is>
          <t>Year 2</t>
        </is>
      </c>
      <c r="B15" s="34">
        <f>B14*(1+B8)+B10</f>
        <v/>
      </c>
      <c r="C15" s="34">
        <f>B15-$B$6</f>
        <v/>
      </c>
      <c r="D15" s="34">
        <f>B15/$B$5</f>
        <v/>
      </c>
      <c r="E15" s="35">
        <f>(B15-$B$6)/$B$6</f>
        <v/>
      </c>
    </row>
    <row r="16">
      <c r="A16" s="13" t="inlineStr">
        <is>
          <t>Year 3</t>
        </is>
      </c>
      <c r="B16" s="34">
        <f>B15*(1+B9)+B10</f>
        <v/>
      </c>
      <c r="C16" s="34">
        <f>B16-$B$6</f>
        <v/>
      </c>
      <c r="D16" s="34">
        <f>B16/$B$5</f>
        <v/>
      </c>
      <c r="E16" s="35">
        <f>(B16-$B$6)/$B$6</f>
        <v/>
      </c>
    </row>
    <row r="17">
      <c r="A17" s="36" t="inlineStr">
        <is>
          <t>3-Year Cumulative New Spend</t>
        </is>
      </c>
      <c r="B17" s="37">
        <f>SUM(B14:B16)</f>
        <v/>
      </c>
      <c r="C17" s="37">
        <f>SUM(C14:C16)</f>
        <v/>
      </c>
      <c r="D17" s="36" t="inlineStr">
        <is>
          <t>—</t>
        </is>
      </c>
      <c r="E17" s="38">
        <f>(B16-$B$6)/$B$6</f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22" customWidth="1" min="1" max="1"/>
    <col width="28" customWidth="1" min="2" max="2"/>
    <col width="24" customWidth="1" min="3" max="3"/>
    <col width="28" customWidth="1" min="4" max="4"/>
    <col width="60" customWidth="1" min="5" max="5"/>
  </cols>
  <sheetData>
    <row r="1" ht="28" customHeight="1">
      <c r="A1" s="1" t="inlineStr">
        <is>
          <t>MuniBench  |  Official Public Record Citations &amp; Source Agreements</t>
        </is>
      </c>
      <c r="B1" s="2" t="n"/>
      <c r="C1" s="2" t="n"/>
      <c r="D1" s="2" t="n"/>
      <c r="E1" s="2" t="n"/>
    </row>
    <row r="2" ht="20" customHeight="1">
      <c r="A2" s="3" t="inlineStr">
        <is>
          <t>Every row traces directly to an executed municipal CBA or state public employment filing.</t>
        </is>
      </c>
      <c r="B2" s="4" t="n"/>
      <c r="C2" s="4" t="n"/>
      <c r="D2" s="4" t="n"/>
      <c r="E2" s="4" t="n"/>
    </row>
    <row r="4">
      <c r="A4" s="12" t="inlineStr">
        <is>
          <t>Municipality</t>
        </is>
      </c>
      <c r="B4" s="12" t="inlineStr">
        <is>
          <t>Union / Bargaining Unit</t>
        </is>
      </c>
      <c r="C4" s="12" t="inlineStr">
        <is>
          <t>Contract Term</t>
        </is>
      </c>
      <c r="D4" s="12" t="inlineStr">
        <is>
          <t>Section / Schedule Citation</t>
        </is>
      </c>
      <c r="E4" s="12" t="inlineStr">
        <is>
          <t>Official Public Document URL</t>
        </is>
      </c>
    </row>
    <row r="5">
      <c r="A5" s="39" t="inlineStr">
        <is>
          <t>Milford City</t>
        </is>
      </c>
      <c r="B5" s="39" t="inlineStr">
        <is>
          <t>Milford Connecticut Police Department Employees Police Union, Inc.</t>
        </is>
      </c>
      <c r="C5" s="39" t="inlineStr">
        <is>
          <t>2025-07-01 to 2029-06-30</t>
        </is>
      </c>
      <c r="D5" s="39" t="inlineStr">
        <is>
          <t>Preamble &amp; Art. II (p. 1), Art. V Sec. 1 Work Schedule (p. 4), Art. VI Sec. 1-8 Wages, Shift Diff, Longevity &amp; AED (pp. 6-9), Art. VII Holidays (p. 9), Art. XVIII Uniform/Cleaning (p. 35), Art. XXII Sec. 12-14 Education (pp. 39-40), Appendix A Wage Scales (p. A-1)</t>
        </is>
      </c>
      <c r="E5" s="40" t="inlineStr">
        <is>
          <t>https://www.milfordct.us/DocumentCenter/View/3225/Police-Contract-Jul-1-2025-to-Jun-30-2029</t>
        </is>
      </c>
    </row>
    <row r="6">
      <c r="A6" s="39" t="inlineStr">
        <is>
          <t>Darien Town</t>
        </is>
      </c>
      <c r="B6" s="39" t="inlineStr">
        <is>
          <t>Darien Police Association (Patrol Officers, Sergeants &amp; Lieutenants)</t>
        </is>
      </c>
      <c r="C6" s="39" t="inlineStr">
        <is>
          <t>2022-07-01 to 2026-06-30</t>
        </is>
      </c>
      <c r="D6" s="39" t="inlineStr">
        <is>
          <t>Recognition Clause, Art. IV Sec. 4.01 Annualized Salary Schedules, Shift Differential Provisions, Sec. 4.06 Longevity, Sec. 4.11 Clothing/Cleaning Allowance, Holiday Provisions, Appendix A Salary Schedules (FY2022-23 through FY2025-26)</t>
        </is>
      </c>
      <c r="E6" s="40" t="inlineStr">
        <is>
          <t>https://www.darienct.gov/DocumentCenter/View/700/Darien-Police-Association-Contract-PDF</t>
        </is>
      </c>
    </row>
    <row r="7">
      <c r="A7" s="39" t="inlineStr">
        <is>
          <t>New Canaan Town</t>
        </is>
      </c>
      <c r="B7" s="39" t="inlineStr">
        <is>
          <t>New Canaan Police Union, National Fraternal Order of Police Lodge 042</t>
        </is>
      </c>
      <c r="C7" s="39" t="inlineStr">
        <is>
          <t>2025-07-01 to 2029-06-30</t>
        </is>
      </c>
      <c r="D7" s="39" t="inlineStr">
        <is>
          <t>Title Page (July 1, 2025 - June 30, 2029), Art. 8 Sec. 1-7 Wages, GWI &amp; Sergeant/Lieutenant Step 4/5 Progression, Art. 12 Sec. 1 Longevity, Schedule 1 Wage Scale; verified with New Canaan Official Recruitment Posting (policeapp.com/Entry-Level-New-Canaan-CT-Police-Officer-Jobs/996/)</t>
        </is>
      </c>
      <c r="E7" s="40" t="inlineStr">
        <is>
          <t>https://www.policeapp.com/Jobs/customer-files/NCPD-Contract.pdf</t>
        </is>
      </c>
    </row>
  </sheetData>
  <mergeCells count="2">
    <mergeCell ref="A2:E2"/>
    <mergeCell ref="A1:E1"/>
  </mergeCells>
  <hyperlinks>
    <hyperlink xmlns:r="http://schemas.openxmlformats.org/officeDocument/2006/relationships" ref="E5" r:id="rId1"/>
    <hyperlink xmlns:r="http://schemas.openxmlformats.org/officeDocument/2006/relationships" ref="E6" r:id="rId2"/>
    <hyperlink xmlns:r="http://schemas.openxmlformats.org/officeDocument/2006/relationships" ref="E7" r:id="rId3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2026-11-06T17:39:37Z</dcterms:created>
  <dcterms:modified xsi:type="dcterms:W3CDTF">2026-11-06T17:39:37Z</dcterms:modified>
</cp:coreProperties>
</file>